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2"/>
  </bookViews>
  <sheets>
    <sheet name="Introduce" sheetId="1" r:id="rId1"/>
    <sheet name="TurnOverRate" sheetId="2" r:id="rId2"/>
    <sheet name="Epm2010" sheetId="3" r:id="rId3"/>
    <sheet name="Epm2011" sheetId="4" r:id="rId4"/>
    <sheet name="Sheet3" sheetId="5" state="hidden" r:id="rId5"/>
  </sheets>
  <definedNames>
    <definedName name="_xlnm.Print_Area" localSheetId="2">'Epm2010'!$A$1:$Q$35</definedName>
    <definedName name="_xlnm.Print_Area" localSheetId="3">'Epm2011'!$A$1:$Q$37</definedName>
  </definedNames>
  <calcPr fullCalcOnLoad="1"/>
</workbook>
</file>

<file path=xl/sharedStrings.xml><?xml version="1.0" encoding="utf-8"?>
<sst xmlns="http://schemas.openxmlformats.org/spreadsheetml/2006/main" count="236" uniqueCount="141">
  <si>
    <t xml:space="preserve">น้อยกว่า 1 ปี </t>
  </si>
  <si>
    <t>1 ปี แต่ไม่ถึง 3 ปี</t>
  </si>
  <si>
    <t>3 ปี แต่ไม่ถึง 6 ปี</t>
  </si>
  <si>
    <t>6 ปี แต่ไม่ถึง 10 ปี</t>
  </si>
  <si>
    <t>10 ปีขึ้นไป</t>
  </si>
  <si>
    <t>ชื่อ</t>
  </si>
  <si>
    <t>เงินเดือน</t>
  </si>
  <si>
    <t>พนักงาน</t>
  </si>
  <si>
    <t>ปัจจุบัน</t>
  </si>
  <si>
    <t>จำนวนเดือน</t>
  </si>
  <si>
    <t>A</t>
  </si>
  <si>
    <t>B</t>
  </si>
  <si>
    <t>C</t>
  </si>
  <si>
    <t>D</t>
  </si>
  <si>
    <t>E</t>
  </si>
  <si>
    <t>F</t>
  </si>
  <si>
    <t>I</t>
  </si>
  <si>
    <t>อายุเกษียณ</t>
  </si>
  <si>
    <t>สิ้นปี</t>
  </si>
  <si>
    <t>ผลประโยชน์</t>
  </si>
  <si>
    <t>(เดือน)</t>
  </si>
  <si>
    <t>ระยะเวลาการทำงาน</t>
  </si>
  <si>
    <t>เงินชดเชยฯ</t>
  </si>
  <si>
    <t>No.195</t>
  </si>
  <si>
    <t>No.29</t>
  </si>
  <si>
    <t>No.78</t>
  </si>
  <si>
    <t>ผลประโยชน์ที่ต้องจ่ายตาม พ.ร.บ. คุ้มครองแรงงาน (ม.118)</t>
  </si>
  <si>
    <t>วันเกิด</t>
  </si>
  <si>
    <t>วันเริ่มงาน</t>
  </si>
  <si>
    <t>อายุ</t>
  </si>
  <si>
    <t>ถึงเกษียณ</t>
  </si>
  <si>
    <t>การหมุนเวียน</t>
  </si>
  <si>
    <t>ที่ได้รับ</t>
  </si>
  <si>
    <t>เมื่อเกษียณ</t>
  </si>
  <si>
    <t>อายุงาน</t>
  </si>
  <si>
    <t>จนถึง</t>
  </si>
  <si>
    <t>จำนวนเงิน</t>
  </si>
  <si>
    <t>ความน่าจะเป็น</t>
  </si>
  <si>
    <t>(อัตรา</t>
  </si>
  <si>
    <t>พนักงาน)</t>
  </si>
  <si>
    <t>SDS</t>
  </si>
  <si>
    <t>Diff</t>
  </si>
  <si>
    <t>อายุเริ่มงานจน</t>
  </si>
  <si>
    <t>No.156</t>
  </si>
  <si>
    <t>No.11</t>
  </si>
  <si>
    <t>a</t>
  </si>
  <si>
    <t>b</t>
  </si>
  <si>
    <t>c</t>
  </si>
  <si>
    <t xml:space="preserve"> =IF(AND(Q236&gt;30,Q236&lt;=60),"P"," ")</t>
  </si>
  <si>
    <t>กรอกข้อมูลเฉพาะ Column สีฟ้า</t>
  </si>
  <si>
    <t>G</t>
  </si>
  <si>
    <t>H</t>
  </si>
  <si>
    <t>J</t>
  </si>
  <si>
    <t>K</t>
  </si>
  <si>
    <t>L</t>
  </si>
  <si>
    <t>M</t>
  </si>
  <si>
    <t>No.220</t>
  </si>
  <si>
    <t>No.13</t>
  </si>
  <si>
    <t>No.71</t>
  </si>
  <si>
    <t>งวดบัญชี 31 ธันวาคม 2554</t>
  </si>
  <si>
    <t>สูตร</t>
  </si>
  <si>
    <t xml:space="preserve"> - เปลี่ยน ค.ศ. ใน column D และ F</t>
  </si>
  <si>
    <t xml:space="preserve"> - เปลี่ยนอัตราเงินเดือน ใน column H สำหรับเงินเดือนสิ้นสุดแต่ละปี</t>
  </si>
  <si>
    <t>Past services</t>
  </si>
  <si>
    <t>Cost</t>
  </si>
  <si>
    <t>Currentservices</t>
  </si>
  <si>
    <t>ส่วนที่เป็น</t>
  </si>
  <si>
    <t>O</t>
  </si>
  <si>
    <t>N</t>
  </si>
  <si>
    <t xml:space="preserve">หัก </t>
  </si>
  <si>
    <t xml:space="preserve"> - สำหรับพนักงานที่เข้าใหม่ในแต่ละปีให้นำไว้ต่อด้านล่าง (ซึ่งพนักงานรายเดิมจะทำการ Link สูตรไว้แล้ว)</t>
  </si>
  <si>
    <t>บริษัท .................................... จำกัด</t>
  </si>
  <si>
    <t>ทดสอบการคำนวณผลประโยชน์พนักงาน - Past Services Cost</t>
  </si>
  <si>
    <t>ทดสอบการคำนวณผลประโยชน์พนักงาน - Current Services Cost</t>
  </si>
  <si>
    <t>จำนวนถัวเฉลี่ยพนักงานออกระหว่างปี</t>
  </si>
  <si>
    <t>จำนวนคงเหลือพนักงานถัวเฉลี่ยระหว่างปี</t>
  </si>
  <si>
    <t>การหาอัตราการหมุนเวียนพนักงาน ปี 2554</t>
  </si>
  <si>
    <t>&gt;&gt; จำนวนพนักงานออกแต่ละเดือน</t>
  </si>
  <si>
    <t>&gt;&gt; จำนวนพนักงานคงเหลือแต่ละเดือน</t>
  </si>
  <si>
    <t>รวม</t>
  </si>
  <si>
    <t>การหาอัตราการหมุนเวียนพนักงาน ปี 2553</t>
  </si>
  <si>
    <t>อัตราการหมุนเวียนพนักงาน (Turn Over Rate)</t>
  </si>
  <si>
    <t xml:space="preserve"> - ให้กรอกข้อมูล sheet : TurnOverRate เป็นอันดับแรก</t>
  </si>
  <si>
    <t>Remark :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</si>
  <si>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</si>
  <si>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</si>
  <si>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</si>
  <si>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</si>
  <si>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</si>
  <si>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</si>
  <si>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</si>
  <si>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</si>
  <si>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</si>
  <si>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</si>
  <si>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</si>
  <si>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</si>
  <si>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สูตร  = [ อัตราถัวเฉลี่ยพนักงานลาออก / อัตราถัวเฉลี่ยพนักงานคงเหลือ ] x 100</t>
  </si>
  <si>
    <t>Turn Over Rate</t>
  </si>
  <si>
    <t xml:space="preserve"> =</t>
  </si>
  <si>
    <t>อัตราถัวเฉลี่ยพนักงานลาออก</t>
  </si>
  <si>
    <t>อัตราถัวเฉลี่ยพนักงานคงเหลือ</t>
  </si>
  <si>
    <t>x 100</t>
  </si>
  <si>
    <t>รายการกระทบยอดระหว่างงวดบัญชี</t>
  </si>
  <si>
    <t>ต้นทุนบริการปัจจุบัน</t>
  </si>
  <si>
    <t>ผลประโยชน์จ่ายในระหว่างงวด</t>
  </si>
  <si>
    <t>จำนวนที่กลับรายการบัญชี</t>
  </si>
  <si>
    <t xml:space="preserve">อัตราการหมุนเวียนของพนักงานในปี 2554 เท่ากับ </t>
  </si>
  <si>
    <t xml:space="preserve">อัตราการหมุนเวียนของพนักงานในปี 2553 เท่ากับ </t>
  </si>
  <si>
    <t>อัตราการหมุนเวียนของพนักงาน (Turn Over Rate)</t>
  </si>
  <si>
    <t>ลูกค้า</t>
  </si>
  <si>
    <t>งวด</t>
  </si>
  <si>
    <t>เรื่อง</t>
  </si>
  <si>
    <t>:</t>
  </si>
  <si>
    <t>31 ธันวาคม 2554</t>
  </si>
  <si>
    <t>ภาระผูกพันผลประโยชน์พนักงาน ณ สิ้นงวดบัญชี</t>
  </si>
  <si>
    <t>ภาระผูกพันผลประโยชน์พนักงาน ณ ต้นงวดบัญชี</t>
  </si>
  <si>
    <t>&gt;&gt; Sheet TurnOverRate</t>
  </si>
  <si>
    <t xml:space="preserve"> - Sheet : TurnOverRate เก็บข้อมูลสำหรับพนักงานลาออกและพนักงานคงเหลือในแต่ละเดือน เพื่อ</t>
  </si>
  <si>
    <t>นำมาหาอัตราการหมุนเวียนพนักงานสำหรับปี</t>
  </si>
  <si>
    <t xml:space="preserve"> - Sheet : Epm2010 คำนวณหาผลประโยชน์พนักงานส่วนที่เป็น Past Services Cost</t>
  </si>
  <si>
    <t xml:space="preserve"> - Sheet : Epm2011 คำนวณหาผลประโยชน์พนักงานส่วนที่เป็น Current Services Cost</t>
  </si>
  <si>
    <t>** 3 วิธีหลังไม่ต้องปรับงบการเงินย้อนหลัง และวิธีที่ 3 และ 4 ต้องรอประกาศสภาฯ **</t>
  </si>
  <si>
    <t>3. นำไปปรับกำไรสะสมต้นปี 2554 ทั้งจำนวน (เป็นวิธีที่ง่ายและเหมาะสำหรับบริษัทที่มีกำไรสะสมสูง)</t>
  </si>
  <si>
    <t>4. นำไปเฉลี่ยเป็นค่าใช้จ่ายไม่เกิน 5 รอบบัญชี (เหมาะสำหรับกิจการที่มีกำไรสะสมไม่สูง)</t>
  </si>
  <si>
    <t>1.  ปรับปรุงงบการเงินย้อนหลัง (จะต้องคำนวณ Past Service Cost จนถึงปี 2552)</t>
  </si>
  <si>
    <t xml:space="preserve"> (ตามย่อหน้า 391 ของ TFRSs for NPAEs)</t>
  </si>
  <si>
    <t xml:space="preserve">2. รับรู้เป็นค่าใช้จ่ายของปี 2554 ทั้งจำนวน (เหมาะกับกิจการที่มีจำนวนประมาณการน้อย </t>
  </si>
  <si>
    <t>และไม่ต้องการแก้ไขงบการเงินย้อนหลัง) (ตามประกาศสภาฯ ฉบับที่ 29/2554)</t>
  </si>
  <si>
    <t>Example</t>
  </si>
  <si>
    <t xml:space="preserve"> - ในกรณีที่ใช้วิธีที่ 2 คือรับรู้ค่าใช้จ่ายทั้งจำนวน (Past Services Cost and Current Services Cost) เป็นของปี 2554 </t>
  </si>
  <si>
    <t>ไม่ต้องใช้ Sheet : Emp2010</t>
  </si>
  <si>
    <t>คำนวณตาม</t>
  </si>
  <si>
    <t>ระยะเวลา</t>
  </si>
  <si>
    <t xml:space="preserve"> - เปลี่ยนความน่าจะเป็น ใน column L สำหรับแต่ละงวดบัญชี</t>
  </si>
  <si>
    <t>Past services Cost</t>
  </si>
  <si>
    <t>ที่คาดว่าจะต้องจ่าย</t>
  </si>
  <si>
    <t>การใช้ไฟล์เพื่อการคำนวณผลประโยชน์พนักงานอย่างง่ายสำหรับกิจการ NPAEs</t>
  </si>
  <si>
    <t>ภาระผูกพันผลประโยชน์พนักงาน</t>
  </si>
  <si>
    <t>แผนก</t>
  </si>
  <si>
    <t xml:space="preserve">b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</si>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</sst>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(* #,##0_);_(* \(#,##0\);_(* &quot;-&quot;??_);_(@_)"/>
    <numFmt numFmtId="201" formatCode="_(* #,##0.0_);_(* \(#,##0.0\);_(* &quot;-&quot;??_);_(@_)"/>
    <numFmt numFmtId="202" formatCode="_-* #,##0.0_-;\-* #,##0.0_-;_-* &quot;-&quot;??_-;_-@_-"/>
    <numFmt numFmtId="203" formatCode="[$-41E]d\ mmmm\ yyyy"/>
    <numFmt numFmtId="204" formatCode="0.0"/>
    <numFmt numFmtId="205" formatCode="_-* #,##0.000_-;\-* #,##0.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%"/>
    <numFmt numFmtId="217" formatCode="_-* #,##0.0000_-;\-* #,##0.0000_-;_-* &quot;-&quot;??_-;_-@_-"/>
    <numFmt numFmtId="218" formatCode="_-* #,##0.00000_-;\-* #,##0.00000_-;_-* &quot;-&quot;??_-;_-@_-"/>
  </numFmts>
  <fonts count="53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Tahoma"/>
      <family val="2"/>
    </font>
    <font>
      <sz val="18"/>
      <color indexed="8"/>
      <name val="Angsana New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30"/>
      <name val="Tahoma"/>
      <family val="2"/>
    </font>
    <font>
      <b/>
      <sz val="10"/>
      <color indexed="3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Angsana New"/>
      <family val="1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2" fillId="0" borderId="0" xfId="42" applyNumberFormat="1" applyFont="1" applyAlignment="1">
      <alignment/>
    </xf>
    <xf numFmtId="199" fontId="2" fillId="0" borderId="0" xfId="42" applyNumberFormat="1" applyFont="1" applyAlignment="1">
      <alignment/>
    </xf>
    <xf numFmtId="9" fontId="2" fillId="0" borderId="0" xfId="59" applyFont="1" applyAlignment="1">
      <alignment/>
    </xf>
    <xf numFmtId="43" fontId="3" fillId="0" borderId="0" xfId="42" applyFont="1" applyAlignment="1">
      <alignment/>
    </xf>
    <xf numFmtId="40" fontId="2" fillId="0" borderId="0" xfId="42" applyNumberFormat="1" applyFont="1" applyAlignment="1">
      <alignment horizontal="right"/>
    </xf>
    <xf numFmtId="43" fontId="4" fillId="0" borderId="0" xfId="42" applyFont="1" applyAlignment="1">
      <alignment horizontal="center"/>
    </xf>
    <xf numFmtId="40" fontId="4" fillId="0" borderId="0" xfId="42" applyNumberFormat="1" applyFont="1" applyAlignment="1">
      <alignment horizontal="right"/>
    </xf>
    <xf numFmtId="199" fontId="4" fillId="0" borderId="0" xfId="42" applyNumberFormat="1" applyFont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199" fontId="4" fillId="0" borderId="0" xfId="42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42" applyNumberFormat="1" applyFont="1" applyFill="1" applyAlignment="1">
      <alignment/>
    </xf>
    <xf numFmtId="199" fontId="5" fillId="0" borderId="0" xfId="42" applyNumberFormat="1" applyFont="1" applyFill="1" applyAlignment="1">
      <alignment/>
    </xf>
    <xf numFmtId="9" fontId="5" fillId="0" borderId="0" xfId="59" applyFont="1" applyFill="1" applyAlignment="1">
      <alignment/>
    </xf>
    <xf numFmtId="43" fontId="5" fillId="0" borderId="0" xfId="42" applyFont="1" applyFill="1" applyAlignment="1">
      <alignment/>
    </xf>
    <xf numFmtId="40" fontId="5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42" applyNumberFormat="1" applyFont="1" applyAlignment="1">
      <alignment/>
    </xf>
    <xf numFmtId="199" fontId="5" fillId="0" borderId="0" xfId="42" applyNumberFormat="1" applyFont="1" applyAlignment="1">
      <alignment/>
    </xf>
    <xf numFmtId="9" fontId="5" fillId="0" borderId="0" xfId="59" applyFont="1" applyAlignment="1">
      <alignment/>
    </xf>
    <xf numFmtId="43" fontId="5" fillId="0" borderId="0" xfId="42" applyFont="1" applyAlignment="1">
      <alignment/>
    </xf>
    <xf numFmtId="40" fontId="5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42" applyNumberFormat="1" applyFont="1" applyAlignment="1">
      <alignment/>
    </xf>
    <xf numFmtId="9" fontId="4" fillId="0" borderId="0" xfId="59" applyFont="1" applyAlignment="1">
      <alignment/>
    </xf>
    <xf numFmtId="199" fontId="5" fillId="0" borderId="0" xfId="0" applyNumberFormat="1" applyFont="1" applyAlignment="1">
      <alignment horizontal="center"/>
    </xf>
    <xf numFmtId="199" fontId="5" fillId="0" borderId="0" xfId="42" applyNumberFormat="1" applyFont="1" applyAlignment="1">
      <alignment horizontal="center"/>
    </xf>
    <xf numFmtId="9" fontId="5" fillId="0" borderId="0" xfId="59" applyFont="1" applyAlignment="1">
      <alignment horizontal="center"/>
    </xf>
    <xf numFmtId="43" fontId="5" fillId="0" borderId="0" xfId="42" applyFont="1" applyAlignment="1">
      <alignment horizontal="center"/>
    </xf>
    <xf numFmtId="0" fontId="5" fillId="0" borderId="0" xfId="0" applyFont="1" applyAlignment="1">
      <alignment horizontal="center"/>
    </xf>
    <xf numFmtId="199" fontId="4" fillId="0" borderId="0" xfId="0" applyNumberFormat="1" applyFont="1" applyAlignment="1">
      <alignment horizontal="center"/>
    </xf>
    <xf numFmtId="9" fontId="4" fillId="0" borderId="0" xfId="59" applyFont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Alignment="1">
      <alignment/>
    </xf>
    <xf numFmtId="0" fontId="5" fillId="0" borderId="0" xfId="42" applyNumberFormat="1" applyFont="1" applyAlignment="1">
      <alignment horizontal="center"/>
    </xf>
    <xf numFmtId="10" fontId="4" fillId="0" borderId="0" xfId="59" applyNumberFormat="1" applyFont="1" applyAlignment="1">
      <alignment/>
    </xf>
    <xf numFmtId="40" fontId="4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9" fontId="4" fillId="0" borderId="0" xfId="42" applyNumberFormat="1" applyFont="1" applyFill="1" applyBorder="1" applyAlignment="1">
      <alignment/>
    </xf>
    <xf numFmtId="0" fontId="6" fillId="0" borderId="0" xfId="42" applyNumberFormat="1" applyFont="1" applyFill="1" applyBorder="1" applyAlignment="1">
      <alignment/>
    </xf>
    <xf numFmtId="199" fontId="6" fillId="0" borderId="0" xfId="42" applyNumberFormat="1" applyFont="1" applyFill="1" applyBorder="1" applyAlignment="1">
      <alignment/>
    </xf>
    <xf numFmtId="9" fontId="4" fillId="0" borderId="0" xfId="59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4" fillId="0" borderId="0" xfId="42" applyFont="1" applyFill="1" applyBorder="1" applyAlignment="1">
      <alignment horizontal="center"/>
    </xf>
    <xf numFmtId="40" fontId="4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3" fontId="4" fillId="0" borderId="0" xfId="42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99" fontId="7" fillId="33" borderId="12" xfId="42" applyNumberFormat="1" applyFont="1" applyFill="1" applyBorder="1" applyAlignment="1">
      <alignment horizontal="center"/>
    </xf>
    <xf numFmtId="199" fontId="7" fillId="33" borderId="14" xfId="42" applyNumberFormat="1" applyFont="1" applyFill="1" applyBorder="1" applyAlignment="1">
      <alignment horizontal="center"/>
    </xf>
    <xf numFmtId="199" fontId="7" fillId="33" borderId="16" xfId="42" applyNumberFormat="1" applyFont="1" applyFill="1" applyBorder="1" applyAlignment="1">
      <alignment horizontal="center"/>
    </xf>
    <xf numFmtId="199" fontId="6" fillId="33" borderId="14" xfId="42" applyNumberFormat="1" applyFont="1" applyFill="1" applyBorder="1" applyAlignment="1">
      <alignment horizontal="center"/>
    </xf>
    <xf numFmtId="0" fontId="6" fillId="33" borderId="16" xfId="42" applyNumberFormat="1" applyFont="1" applyFill="1" applyBorder="1" applyAlignment="1">
      <alignment/>
    </xf>
    <xf numFmtId="14" fontId="4" fillId="33" borderId="16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99" fontId="4" fillId="0" borderId="16" xfId="42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3" fontId="4" fillId="0" borderId="14" xfId="42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99" fontId="4" fillId="0" borderId="16" xfId="42" applyNumberFormat="1" applyFont="1" applyFill="1" applyBorder="1" applyAlignment="1">
      <alignment horizontal="center"/>
    </xf>
    <xf numFmtId="43" fontId="4" fillId="0" borderId="16" xfId="42" applyFont="1" applyFill="1" applyBorder="1" applyAlignment="1">
      <alignment horizontal="center"/>
    </xf>
    <xf numFmtId="199" fontId="6" fillId="0" borderId="17" xfId="42" applyNumberFormat="1" applyFont="1" applyFill="1" applyBorder="1" applyAlignment="1">
      <alignment horizontal="center"/>
    </xf>
    <xf numFmtId="9" fontId="4" fillId="0" borderId="16" xfId="59" applyFont="1" applyFill="1" applyBorder="1" applyAlignment="1">
      <alignment/>
    </xf>
    <xf numFmtId="43" fontId="6" fillId="0" borderId="17" xfId="42" applyFont="1" applyFill="1" applyBorder="1" applyAlignment="1">
      <alignment/>
    </xf>
    <xf numFmtId="14" fontId="4" fillId="34" borderId="14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6" fillId="33" borderId="18" xfId="0" applyFont="1" applyFill="1" applyBorder="1" applyAlignment="1">
      <alignment/>
    </xf>
    <xf numFmtId="14" fontId="6" fillId="33" borderId="18" xfId="42" applyNumberFormat="1" applyFont="1" applyFill="1" applyBorder="1" applyAlignment="1">
      <alignment horizontal="center"/>
    </xf>
    <xf numFmtId="2" fontId="4" fillId="0" borderId="18" xfId="42" applyNumberFormat="1" applyFont="1" applyFill="1" applyBorder="1" applyAlignment="1">
      <alignment horizontal="center"/>
    </xf>
    <xf numFmtId="0" fontId="4" fillId="0" borderId="18" xfId="42" applyNumberFormat="1" applyFont="1" applyFill="1" applyBorder="1" applyAlignment="1">
      <alignment horizontal="center"/>
    </xf>
    <xf numFmtId="2" fontId="4" fillId="0" borderId="18" xfId="42" applyNumberFormat="1" applyFont="1" applyFill="1" applyBorder="1" applyAlignment="1">
      <alignment horizontal="right"/>
    </xf>
    <xf numFmtId="43" fontId="4" fillId="0" borderId="18" xfId="42" applyNumberFormat="1" applyFont="1" applyFill="1" applyBorder="1" applyAlignment="1">
      <alignment horizontal="center"/>
    </xf>
    <xf numFmtId="199" fontId="6" fillId="33" borderId="18" xfId="42" applyNumberFormat="1" applyFont="1" applyFill="1" applyBorder="1" applyAlignment="1">
      <alignment horizontal="center"/>
    </xf>
    <xf numFmtId="0" fontId="6" fillId="0" borderId="18" xfId="42" applyNumberFormat="1" applyFont="1" applyFill="1" applyBorder="1" applyAlignment="1">
      <alignment horizontal="center"/>
    </xf>
    <xf numFmtId="199" fontId="4" fillId="0" borderId="18" xfId="42" applyNumberFormat="1" applyFont="1" applyFill="1" applyBorder="1" applyAlignment="1">
      <alignment horizontal="center"/>
    </xf>
    <xf numFmtId="9" fontId="6" fillId="0" borderId="18" xfId="59" applyFont="1" applyFill="1" applyBorder="1" applyAlignment="1">
      <alignment horizontal="center"/>
    </xf>
    <xf numFmtId="43" fontId="4" fillId="34" borderId="18" xfId="42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15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14" fontId="4" fillId="36" borderId="14" xfId="0" applyNumberFormat="1" applyFont="1" applyFill="1" applyBorder="1" applyAlignment="1">
      <alignment horizontal="center"/>
    </xf>
    <xf numFmtId="43" fontId="4" fillId="36" borderId="14" xfId="42" applyFont="1" applyFill="1" applyBorder="1" applyAlignment="1">
      <alignment/>
    </xf>
    <xf numFmtId="14" fontId="4" fillId="36" borderId="16" xfId="0" applyNumberFormat="1" applyFont="1" applyFill="1" applyBorder="1" applyAlignment="1">
      <alignment horizontal="center"/>
    </xf>
    <xf numFmtId="43" fontId="4" fillId="36" borderId="18" xfId="42" applyFont="1" applyFill="1" applyBorder="1" applyAlignment="1">
      <alignment horizontal="center"/>
    </xf>
    <xf numFmtId="43" fontId="4" fillId="36" borderId="16" xfId="42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4" fontId="4" fillId="34" borderId="16" xfId="0" applyNumberFormat="1" applyFont="1" applyFill="1" applyBorder="1" applyAlignment="1">
      <alignment horizontal="center"/>
    </xf>
    <xf numFmtId="40" fontId="4" fillId="37" borderId="12" xfId="0" applyNumberFormat="1" applyFont="1" applyFill="1" applyBorder="1" applyAlignment="1">
      <alignment horizontal="right"/>
    </xf>
    <xf numFmtId="40" fontId="4" fillId="37" borderId="14" xfId="0" applyNumberFormat="1" applyFont="1" applyFill="1" applyBorder="1" applyAlignment="1">
      <alignment horizontal="center"/>
    </xf>
    <xf numFmtId="40" fontId="4" fillId="37" borderId="14" xfId="0" applyNumberFormat="1" applyFont="1" applyFill="1" applyBorder="1" applyAlignment="1">
      <alignment horizontal="right"/>
    </xf>
    <xf numFmtId="43" fontId="4" fillId="37" borderId="14" xfId="42" applyFont="1" applyFill="1" applyBorder="1" applyAlignment="1">
      <alignment/>
    </xf>
    <xf numFmtId="40" fontId="4" fillId="37" borderId="16" xfId="0" applyNumberFormat="1" applyFont="1" applyFill="1" applyBorder="1" applyAlignment="1">
      <alignment horizontal="right"/>
    </xf>
    <xf numFmtId="40" fontId="4" fillId="37" borderId="18" xfId="42" applyNumberFormat="1" applyFont="1" applyFill="1" applyBorder="1" applyAlignment="1">
      <alignment horizontal="right"/>
    </xf>
    <xf numFmtId="40" fontId="4" fillId="37" borderId="19" xfId="42" applyNumberFormat="1" applyFont="1" applyFill="1" applyBorder="1" applyAlignment="1">
      <alignment horizontal="right"/>
    </xf>
    <xf numFmtId="14" fontId="5" fillId="34" borderId="14" xfId="0" applyNumberFormat="1" applyFont="1" applyFill="1" applyBorder="1" applyAlignment="1">
      <alignment horizontal="center"/>
    </xf>
    <xf numFmtId="43" fontId="4" fillId="0" borderId="12" xfId="42" applyFont="1" applyFill="1" applyBorder="1" applyAlignment="1">
      <alignment horizontal="center"/>
    </xf>
    <xf numFmtId="43" fontId="4" fillId="0" borderId="18" xfId="42" applyFont="1" applyBorder="1" applyAlignment="1">
      <alignment/>
    </xf>
    <xf numFmtId="43" fontId="5" fillId="34" borderId="16" xfId="42" applyFont="1" applyFill="1" applyBorder="1" applyAlignment="1">
      <alignment horizontal="center"/>
    </xf>
    <xf numFmtId="43" fontId="5" fillId="0" borderId="18" xfId="0" applyNumberFormat="1" applyFont="1" applyBorder="1" applyAlignment="1">
      <alignment horizontal="center"/>
    </xf>
    <xf numFmtId="40" fontId="4" fillId="34" borderId="18" xfId="42" applyNumberFormat="1" applyFont="1" applyFill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10" fontId="7" fillId="33" borderId="15" xfId="59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42" applyNumberFormat="1" applyFont="1" applyFill="1" applyBorder="1" applyAlignment="1">
      <alignment/>
    </xf>
    <xf numFmtId="199" fontId="5" fillId="0" borderId="17" xfId="42" applyNumberFormat="1" applyFont="1" applyFill="1" applyBorder="1" applyAlignment="1">
      <alignment/>
    </xf>
    <xf numFmtId="43" fontId="5" fillId="0" borderId="17" xfId="42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42" applyNumberFormat="1" applyFont="1" applyBorder="1" applyAlignment="1">
      <alignment/>
    </xf>
    <xf numFmtId="199" fontId="5" fillId="0" borderId="17" xfId="42" applyNumberFormat="1" applyFont="1" applyBorder="1" applyAlignment="1">
      <alignment/>
    </xf>
    <xf numFmtId="43" fontId="5" fillId="0" borderId="17" xfId="42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42" applyNumberFormat="1" applyFont="1" applyFill="1" applyBorder="1" applyAlignment="1">
      <alignment/>
    </xf>
    <xf numFmtId="199" fontId="5" fillId="0" borderId="0" xfId="42" applyNumberFormat="1" applyFont="1" applyFill="1" applyBorder="1" applyAlignment="1">
      <alignment/>
    </xf>
    <xf numFmtId="9" fontId="5" fillId="0" borderId="0" xfId="59" applyFont="1" applyFill="1" applyBorder="1" applyAlignment="1">
      <alignment/>
    </xf>
    <xf numFmtId="0" fontId="5" fillId="34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4" borderId="20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13" xfId="0" applyFont="1" applyBorder="1" applyAlignment="1">
      <alignment/>
    </xf>
    <xf numFmtId="43" fontId="10" fillId="0" borderId="0" xfId="42" applyFont="1" applyBorder="1" applyAlignment="1">
      <alignment/>
    </xf>
    <xf numFmtId="0" fontId="10" fillId="0" borderId="0" xfId="0" applyFont="1" applyBorder="1" applyAlignment="1">
      <alignment/>
    </xf>
    <xf numFmtId="10" fontId="10" fillId="34" borderId="22" xfId="59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0" fontId="10" fillId="0" borderId="17" xfId="59" applyNumberFormat="1" applyFont="1" applyBorder="1" applyAlignment="1">
      <alignment/>
    </xf>
    <xf numFmtId="10" fontId="10" fillId="0" borderId="0" xfId="59" applyNumberFormat="1" applyFont="1" applyBorder="1" applyAlignment="1">
      <alignment/>
    </xf>
    <xf numFmtId="0" fontId="11" fillId="38" borderId="20" xfId="0" applyFont="1" applyFill="1" applyBorder="1" applyAlignment="1">
      <alignment/>
    </xf>
    <xf numFmtId="0" fontId="10" fillId="38" borderId="21" xfId="0" applyFont="1" applyFill="1" applyBorder="1" applyAlignment="1">
      <alignment/>
    </xf>
    <xf numFmtId="10" fontId="10" fillId="38" borderId="22" xfId="59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1" fillId="0" borderId="0" xfId="0" applyFont="1" applyFill="1" applyAlignment="1" quotePrefix="1">
      <alignment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8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40" fontId="4" fillId="0" borderId="0" xfId="42" applyNumberFormat="1" applyFont="1" applyAlignment="1">
      <alignment horizontal="right"/>
    </xf>
    <xf numFmtId="40" fontId="4" fillId="0" borderId="24" xfId="42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/>
    </xf>
    <xf numFmtId="199" fontId="4" fillId="0" borderId="15" xfId="42" applyNumberFormat="1" applyFont="1" applyFill="1" applyBorder="1" applyAlignment="1">
      <alignment horizontal="center"/>
    </xf>
    <xf numFmtId="9" fontId="4" fillId="0" borderId="17" xfId="59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14" fontId="4" fillId="37" borderId="14" xfId="0" applyNumberFormat="1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14" fontId="4" fillId="37" borderId="16" xfId="0" applyNumberFormat="1" applyFont="1" applyFill="1" applyBorder="1" applyAlignment="1">
      <alignment horizontal="center"/>
    </xf>
    <xf numFmtId="43" fontId="4" fillId="37" borderId="18" xfId="42" applyFont="1" applyFill="1" applyBorder="1" applyAlignment="1">
      <alignment horizontal="center"/>
    </xf>
    <xf numFmtId="43" fontId="5" fillId="37" borderId="18" xfId="0" applyNumberFormat="1" applyFont="1" applyFill="1" applyBorder="1" applyAlignment="1">
      <alignment horizontal="center"/>
    </xf>
    <xf numFmtId="14" fontId="6" fillId="33" borderId="20" xfId="42" applyNumberFormat="1" applyFont="1" applyFill="1" applyBorder="1" applyAlignment="1">
      <alignment horizontal="center"/>
    </xf>
    <xf numFmtId="0" fontId="14" fillId="33" borderId="18" xfId="0" applyFont="1" applyFill="1" applyBorder="1" applyAlignment="1">
      <alignment/>
    </xf>
    <xf numFmtId="14" fontId="14" fillId="33" borderId="18" xfId="42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14" fontId="14" fillId="33" borderId="20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zoomScalePageLayoutView="0" workbookViewId="0" topLeftCell="A1">
      <selection activeCell="I44" sqref="I44"/>
    </sheetView>
  </sheetViews>
  <sheetFormatPr defaultColWidth="9.00390625" defaultRowHeight="23.25" customHeight="1"/>
  <cols>
    <col min="1" max="1" width="5.875" style="182" customWidth="1"/>
    <col min="2" max="2" width="1.75390625" style="182" customWidth="1"/>
    <col min="3" max="3" width="2.375" style="182" customWidth="1"/>
    <col min="4" max="4" width="9.375" style="182" customWidth="1"/>
    <col min="5" max="5" width="3.00390625" style="182" customWidth="1"/>
    <col min="6" max="6" width="25.625" style="182" customWidth="1"/>
    <col min="7" max="7" width="6.375" style="182" customWidth="1"/>
    <col min="8" max="8" width="13.625" style="182" customWidth="1"/>
    <col min="9" max="9" width="3.00390625" style="182" customWidth="1"/>
    <col min="10" max="10" width="13.625" style="182" customWidth="1"/>
    <col min="11" max="11" width="3.75390625" style="182" customWidth="1"/>
    <col min="12" max="16384" width="9.00390625" style="182" customWidth="1"/>
  </cols>
  <sheetData>
    <row r="1" ht="23.25" customHeight="1">
      <c r="J1" s="148"/>
    </row>
    <row r="2" spans="1:3" ht="23.25" customHeight="1">
      <c r="A2" s="148" t="s">
        <v>109</v>
      </c>
      <c r="B2" s="148" t="s">
        <v>112</v>
      </c>
      <c r="C2" s="188" t="s">
        <v>71</v>
      </c>
    </row>
    <row r="3" spans="1:3" ht="23.25" customHeight="1">
      <c r="A3" s="148" t="s">
        <v>110</v>
      </c>
      <c r="B3" s="148" t="s">
        <v>112</v>
      </c>
      <c r="C3" s="191" t="s">
        <v>113</v>
      </c>
    </row>
    <row r="4" spans="1:3" ht="23.25" customHeight="1">
      <c r="A4" s="148" t="s">
        <v>111</v>
      </c>
      <c r="B4" s="148" t="s">
        <v>112</v>
      </c>
      <c r="C4" s="189" t="s">
        <v>137</v>
      </c>
    </row>
    <row r="5" spans="1:11" ht="23.25" customHeight="1">
      <c r="A5" s="187"/>
      <c r="B5" s="185"/>
      <c r="C5" s="185"/>
      <c r="D5" s="185"/>
      <c r="E5" s="185"/>
      <c r="F5" s="185"/>
      <c r="G5" s="185"/>
      <c r="H5" s="185"/>
      <c r="I5" s="185"/>
      <c r="J5" s="190"/>
      <c r="K5" s="193"/>
    </row>
    <row r="6" ht="12" customHeight="1">
      <c r="A6" s="186"/>
    </row>
    <row r="7" spans="1:2" s="196" customFormat="1" ht="18" customHeight="1">
      <c r="A7" s="194"/>
      <c r="B7" s="195" t="s">
        <v>136</v>
      </c>
    </row>
    <row r="8" spans="1:2" s="196" customFormat="1" ht="12" customHeight="1">
      <c r="A8" s="194"/>
      <c r="B8" s="195"/>
    </row>
    <row r="9" spans="1:2" s="196" customFormat="1" ht="18" customHeight="1">
      <c r="A9" s="194"/>
      <c r="B9" s="197" t="s">
        <v>117</v>
      </c>
    </row>
    <row r="10" spans="1:3" s="196" customFormat="1" ht="18" customHeight="1">
      <c r="A10" s="194"/>
      <c r="B10" s="197"/>
      <c r="C10" s="196" t="s">
        <v>118</v>
      </c>
    </row>
    <row r="11" spans="1:2" s="196" customFormat="1" ht="12" customHeight="1">
      <c r="A11" s="194"/>
      <c r="B11" s="197"/>
    </row>
    <row r="12" spans="1:2" s="196" customFormat="1" ht="18" customHeight="1">
      <c r="A12" s="194"/>
      <c r="B12" s="197" t="s">
        <v>119</v>
      </c>
    </row>
    <row r="13" spans="1:10" s="196" customFormat="1" ht="18" customHeight="1">
      <c r="A13" s="194"/>
      <c r="B13" s="197"/>
      <c r="C13" s="28" t="s">
        <v>124</v>
      </c>
      <c r="D13" s="28"/>
      <c r="E13" s="198"/>
      <c r="G13" s="198"/>
      <c r="H13" s="198"/>
      <c r="I13" s="199"/>
      <c r="J13" s="199"/>
    </row>
    <row r="14" spans="1:10" s="196" customFormat="1" ht="18" customHeight="1">
      <c r="A14" s="194"/>
      <c r="B14" s="197"/>
      <c r="C14" s="28"/>
      <c r="D14" s="198" t="s">
        <v>125</v>
      </c>
      <c r="G14" s="198"/>
      <c r="H14" s="198"/>
      <c r="I14" s="199"/>
      <c r="J14" s="199"/>
    </row>
    <row r="15" spans="1:10" s="196" customFormat="1" ht="18" customHeight="1">
      <c r="A15" s="194"/>
      <c r="B15" s="197"/>
      <c r="C15" s="28" t="s">
        <v>126</v>
      </c>
      <c r="D15" s="28"/>
      <c r="E15" s="198"/>
      <c r="G15" s="198"/>
      <c r="H15" s="198"/>
      <c r="I15" s="199"/>
      <c r="J15" s="199"/>
    </row>
    <row r="16" spans="1:10" s="196" customFormat="1" ht="18" customHeight="1">
      <c r="A16" s="194"/>
      <c r="B16" s="197"/>
      <c r="C16" s="28"/>
      <c r="D16" s="198" t="s">
        <v>127</v>
      </c>
      <c r="G16" s="198"/>
      <c r="H16" s="198"/>
      <c r="I16" s="199"/>
      <c r="J16" s="199"/>
    </row>
    <row r="17" spans="1:10" s="196" customFormat="1" ht="18" customHeight="1">
      <c r="A17" s="194"/>
      <c r="B17" s="197"/>
      <c r="C17" s="200" t="s">
        <v>122</v>
      </c>
      <c r="D17" s="200"/>
      <c r="E17" s="198"/>
      <c r="G17" s="198"/>
      <c r="H17" s="198"/>
      <c r="I17" s="199"/>
      <c r="J17" s="199"/>
    </row>
    <row r="18" spans="1:10" s="196" customFormat="1" ht="18" customHeight="1">
      <c r="A18" s="194"/>
      <c r="B18" s="197"/>
      <c r="C18" s="200" t="s">
        <v>123</v>
      </c>
      <c r="D18" s="200"/>
      <c r="E18" s="198"/>
      <c r="G18" s="198"/>
      <c r="H18" s="198"/>
      <c r="I18" s="199"/>
      <c r="J18" s="199"/>
    </row>
    <row r="19" spans="1:10" s="196" customFormat="1" ht="18" customHeight="1">
      <c r="A19" s="194"/>
      <c r="B19" s="197"/>
      <c r="C19" s="198"/>
      <c r="D19" s="198" t="s">
        <v>121</v>
      </c>
      <c r="E19" s="198"/>
      <c r="G19" s="198"/>
      <c r="H19" s="198"/>
      <c r="I19" s="199"/>
      <c r="J19" s="199"/>
    </row>
    <row r="20" spans="1:14" s="196" customFormat="1" ht="12" customHeight="1">
      <c r="A20" s="194"/>
      <c r="B20" s="197"/>
      <c r="C20" s="199"/>
      <c r="D20" s="199"/>
      <c r="E20" s="199"/>
      <c r="F20" s="199"/>
      <c r="G20" s="199"/>
      <c r="H20" s="199"/>
      <c r="I20" s="199"/>
      <c r="J20" s="199"/>
      <c r="N20" s="201"/>
    </row>
    <row r="21" spans="1:2" s="196" customFormat="1" ht="18" customHeight="1">
      <c r="A21" s="194"/>
      <c r="B21" s="197" t="s">
        <v>120</v>
      </c>
    </row>
    <row r="22" spans="1:2" s="196" customFormat="1" ht="12" customHeight="1">
      <c r="A22" s="194"/>
      <c r="B22" s="197"/>
    </row>
    <row r="23" spans="1:2" s="196" customFormat="1" ht="18" customHeight="1">
      <c r="A23" s="194"/>
      <c r="B23" s="197" t="s">
        <v>129</v>
      </c>
    </row>
    <row r="24" spans="1:3" s="196" customFormat="1" ht="18" customHeight="1">
      <c r="A24" s="194"/>
      <c r="B24" s="197"/>
      <c r="C24" s="196" t="s">
        <v>130</v>
      </c>
    </row>
    <row r="25" spans="1:2" s="196" customFormat="1" ht="18" customHeight="1">
      <c r="A25" s="194"/>
      <c r="B25" s="197"/>
    </row>
    <row r="26" s="196" customFormat="1" ht="18" customHeight="1"/>
    <row r="27" spans="2:10" s="195" customFormat="1" ht="18" customHeight="1">
      <c r="B27" s="202" t="s">
        <v>102</v>
      </c>
      <c r="C27" s="202"/>
      <c r="D27" s="202"/>
      <c r="E27" s="202"/>
      <c r="F27" s="202"/>
      <c r="H27" s="203">
        <v>2554</v>
      </c>
      <c r="I27" s="204"/>
      <c r="J27" s="203">
        <v>2553</v>
      </c>
    </row>
    <row r="28" spans="2:10" s="196" customFormat="1" ht="18" customHeight="1">
      <c r="B28" s="196" t="s">
        <v>115</v>
      </c>
      <c r="H28" s="205">
        <v>72000</v>
      </c>
      <c r="I28" s="205"/>
      <c r="J28" s="205"/>
    </row>
    <row r="29" spans="2:10" s="196" customFormat="1" ht="18" customHeight="1">
      <c r="B29" s="196" t="s">
        <v>103</v>
      </c>
      <c r="H29" s="205">
        <v>36000</v>
      </c>
      <c r="I29" s="205"/>
      <c r="J29" s="205"/>
    </row>
    <row r="30" spans="2:10" s="196" customFormat="1" ht="18" customHeight="1">
      <c r="B30" s="196" t="s">
        <v>104</v>
      </c>
      <c r="H30" s="205"/>
      <c r="I30" s="205"/>
      <c r="J30" s="205"/>
    </row>
    <row r="31" spans="2:10" s="196" customFormat="1" ht="18" customHeight="1">
      <c r="B31" s="196" t="s">
        <v>105</v>
      </c>
      <c r="H31" s="205"/>
      <c r="I31" s="205"/>
      <c r="J31" s="205"/>
    </row>
    <row r="32" spans="2:10" s="196" customFormat="1" ht="18" customHeight="1" thickBot="1">
      <c r="B32" s="196" t="s">
        <v>114</v>
      </c>
      <c r="H32" s="206">
        <f>SUM(H28:H31)</f>
        <v>108000</v>
      </c>
      <c r="I32" s="205"/>
      <c r="J32" s="206">
        <f>SUM(J28:J31)</f>
        <v>0</v>
      </c>
    </row>
    <row r="33" spans="8:10" s="196" customFormat="1" ht="18" customHeight="1" thickTop="1">
      <c r="H33" s="205"/>
      <c r="I33" s="205"/>
      <c r="J33" s="205"/>
    </row>
    <row r="34" s="196" customFormat="1" ht="18" customHeight="1">
      <c r="B34" s="196" t="s">
        <v>108</v>
      </c>
    </row>
    <row r="35" spans="2:7" s="196" customFormat="1" ht="18" customHeight="1">
      <c r="B35" s="197" t="s">
        <v>97</v>
      </c>
      <c r="E35" s="196" t="s">
        <v>98</v>
      </c>
      <c r="F35" s="207" t="s">
        <v>99</v>
      </c>
      <c r="G35" s="196" t="s">
        <v>101</v>
      </c>
    </row>
    <row r="36" s="196" customFormat="1" ht="18" customHeight="1">
      <c r="F36" s="208" t="s">
        <v>100</v>
      </c>
    </row>
    <row r="37" s="196" customFormat="1" ht="18" customHeight="1"/>
    <row r="38" spans="2:9" s="196" customFormat="1" ht="18" customHeight="1">
      <c r="B38" s="196" t="s">
        <v>106</v>
      </c>
      <c r="H38" s="209">
        <f>+TurnOverRate!B11</f>
        <v>0.3</v>
      </c>
      <c r="I38" s="192" t="s">
        <v>116</v>
      </c>
    </row>
    <row r="39" spans="2:9" s="196" customFormat="1" ht="18" customHeight="1">
      <c r="B39" s="196" t="s">
        <v>107</v>
      </c>
      <c r="H39" s="209">
        <f>+TurnOverRate!B18</f>
        <v>0.1</v>
      </c>
      <c r="I39" s="192" t="s">
        <v>116</v>
      </c>
    </row>
    <row r="40" s="196" customFormat="1" ht="18" customHeight="1"/>
    <row r="41" s="196" customFormat="1" ht="18" customHeight="1"/>
    <row r="42" s="196" customFormat="1" ht="18" customHeight="1"/>
    <row r="43" s="196" customFormat="1" ht="18" customHeight="1"/>
    <row r="44" s="196" customFormat="1" ht="18" customHeight="1"/>
    <row r="45" s="196" customFormat="1" ht="18" customHeight="1"/>
    <row r="46" s="196" customFormat="1" ht="18" customHeight="1"/>
    <row r="47" s="196" customFormat="1" ht="23.25" customHeight="1"/>
  </sheetData>
  <sheetProtection/>
  <printOptions/>
  <pageMargins left="0.58" right="0.2362204724409449" top="0.5" bottom="0.35433070866141736" header="0.15748031496062992" footer="0.31496062992125984"/>
  <pageSetup horizontalDpi="600" verticalDpi="600" orientation="portrait" paperSize="9" r:id="rId1"/>
  <headerFooter>
    <oddHeader>&amp;R&amp;"Angsana New,Italic"&amp;12File : &amp;F / &amp;A  P.&amp;P/&amp;N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5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40.375" style="0" customWidth="1"/>
    <col min="2" max="2" width="8.875" style="0" customWidth="1"/>
    <col min="3" max="3" width="31.00390625" style="182" customWidth="1"/>
    <col min="4" max="16" width="6.875" style="0" customWidth="1"/>
    <col min="17" max="17" width="9.75390625" style="0" customWidth="1"/>
  </cols>
  <sheetData>
    <row r="1" spans="1:2" ht="15">
      <c r="A1" s="168"/>
      <c r="B1" s="168"/>
    </row>
    <row r="2" spans="1:2" ht="15">
      <c r="A2" s="169" t="s">
        <v>81</v>
      </c>
      <c r="B2" s="168"/>
    </row>
    <row r="3" spans="1:2" ht="15">
      <c r="A3" s="169"/>
      <c r="B3" s="168"/>
    </row>
    <row r="4" spans="1:2" ht="15">
      <c r="A4" s="169"/>
      <c r="B4" s="168"/>
    </row>
    <row r="5" spans="1:2" ht="15">
      <c r="A5" s="169" t="s">
        <v>96</v>
      </c>
      <c r="B5" s="168"/>
    </row>
    <row r="6" spans="1:2" ht="15">
      <c r="A6" s="169"/>
      <c r="B6" s="168"/>
    </row>
    <row r="7" spans="1:2" ht="15">
      <c r="A7" s="169"/>
      <c r="B7" s="168"/>
    </row>
    <row r="8" spans="1:16" ht="15">
      <c r="A8" s="179" t="s">
        <v>76</v>
      </c>
      <c r="B8" s="180"/>
      <c r="C8" s="183"/>
      <c r="D8" s="152" t="s">
        <v>84</v>
      </c>
      <c r="E8" s="152" t="s">
        <v>85</v>
      </c>
      <c r="F8" s="152" t="s">
        <v>86</v>
      </c>
      <c r="G8" s="152" t="s">
        <v>87</v>
      </c>
      <c r="H8" s="152" t="s">
        <v>88</v>
      </c>
      <c r="I8" s="152" t="s">
        <v>89</v>
      </c>
      <c r="J8" s="152" t="s">
        <v>90</v>
      </c>
      <c r="K8" s="152" t="s">
        <v>91</v>
      </c>
      <c r="L8" s="152" t="s">
        <v>92</v>
      </c>
      <c r="M8" s="152" t="s">
        <v>93</v>
      </c>
      <c r="N8" s="152" t="s">
        <v>94</v>
      </c>
      <c r="O8" s="152" t="s">
        <v>95</v>
      </c>
      <c r="P8" s="152" t="s">
        <v>79</v>
      </c>
    </row>
    <row r="9" spans="1:16" ht="15">
      <c r="A9" s="172" t="s">
        <v>74</v>
      </c>
      <c r="B9" s="173">
        <f>P9/12</f>
        <v>30</v>
      </c>
      <c r="C9" s="184" t="s">
        <v>77</v>
      </c>
      <c r="D9" s="150">
        <v>25</v>
      </c>
      <c r="E9" s="150">
        <v>35</v>
      </c>
      <c r="F9" s="150">
        <v>21</v>
      </c>
      <c r="G9" s="150">
        <v>39</v>
      </c>
      <c r="H9" s="150">
        <v>26</v>
      </c>
      <c r="I9" s="150">
        <v>34</v>
      </c>
      <c r="J9" s="150">
        <v>15</v>
      </c>
      <c r="K9" s="150">
        <v>45</v>
      </c>
      <c r="L9" s="150">
        <v>30</v>
      </c>
      <c r="M9" s="150">
        <v>26</v>
      </c>
      <c r="N9" s="150">
        <v>30</v>
      </c>
      <c r="O9" s="150">
        <v>34</v>
      </c>
      <c r="P9" s="150">
        <f>SUM(D9:O9)</f>
        <v>360</v>
      </c>
    </row>
    <row r="10" spans="1:16" ht="15.75" thickBot="1">
      <c r="A10" s="172" t="s">
        <v>75</v>
      </c>
      <c r="B10" s="173">
        <f>P10/12</f>
        <v>100</v>
      </c>
      <c r="C10" s="184" t="s">
        <v>78</v>
      </c>
      <c r="D10" s="150">
        <v>110</v>
      </c>
      <c r="E10" s="150">
        <v>90</v>
      </c>
      <c r="F10" s="150">
        <v>102</v>
      </c>
      <c r="G10" s="150">
        <v>98</v>
      </c>
      <c r="H10" s="150">
        <v>96</v>
      </c>
      <c r="I10" s="150">
        <v>104</v>
      </c>
      <c r="J10" s="150">
        <v>100</v>
      </c>
      <c r="K10" s="150">
        <v>100</v>
      </c>
      <c r="L10" s="150">
        <v>100</v>
      </c>
      <c r="M10" s="150">
        <v>105</v>
      </c>
      <c r="N10" s="150">
        <v>95</v>
      </c>
      <c r="O10" s="150">
        <v>100</v>
      </c>
      <c r="P10" s="150">
        <f>SUM(D10:O10)</f>
        <v>1200</v>
      </c>
    </row>
    <row r="11" spans="1:16" ht="15.75" thickBot="1">
      <c r="A11" s="172"/>
      <c r="B11" s="181">
        <f>+B9/B10</f>
        <v>0.3</v>
      </c>
      <c r="C11" s="184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6" ht="15">
      <c r="A12" s="176"/>
      <c r="B12" s="177"/>
      <c r="C12" s="185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2" ht="15">
      <c r="A13" s="168"/>
      <c r="B13" s="168"/>
    </row>
    <row r="15" spans="1:16" ht="15">
      <c r="A15" s="170" t="s">
        <v>80</v>
      </c>
      <c r="B15" s="171"/>
      <c r="C15" s="183"/>
      <c r="D15" s="152" t="s">
        <v>84</v>
      </c>
      <c r="E15" s="152" t="s">
        <v>85</v>
      </c>
      <c r="F15" s="152" t="s">
        <v>86</v>
      </c>
      <c r="G15" s="152" t="s">
        <v>87</v>
      </c>
      <c r="H15" s="152" t="s">
        <v>88</v>
      </c>
      <c r="I15" s="152" t="s">
        <v>89</v>
      </c>
      <c r="J15" s="152" t="s">
        <v>90</v>
      </c>
      <c r="K15" s="152" t="s">
        <v>91</v>
      </c>
      <c r="L15" s="152" t="s">
        <v>92</v>
      </c>
      <c r="M15" s="152" t="s">
        <v>93</v>
      </c>
      <c r="N15" s="152" t="s">
        <v>94</v>
      </c>
      <c r="O15" s="152" t="s">
        <v>95</v>
      </c>
      <c r="P15" s="152" t="s">
        <v>79</v>
      </c>
    </row>
    <row r="16" spans="1:16" ht="15">
      <c r="A16" s="172" t="s">
        <v>74</v>
      </c>
      <c r="B16" s="173">
        <f>P16/12</f>
        <v>10</v>
      </c>
      <c r="C16" s="184" t="s">
        <v>77</v>
      </c>
      <c r="D16" s="150">
        <v>8</v>
      </c>
      <c r="E16" s="150">
        <v>12</v>
      </c>
      <c r="F16" s="150">
        <v>10</v>
      </c>
      <c r="G16" s="150">
        <v>1</v>
      </c>
      <c r="H16" s="150">
        <v>19</v>
      </c>
      <c r="I16" s="150">
        <v>15</v>
      </c>
      <c r="J16" s="150">
        <v>5</v>
      </c>
      <c r="K16" s="150">
        <v>6</v>
      </c>
      <c r="L16" s="150">
        <v>8</v>
      </c>
      <c r="M16" s="150">
        <v>12</v>
      </c>
      <c r="N16" s="150">
        <v>10</v>
      </c>
      <c r="O16" s="150">
        <v>14</v>
      </c>
      <c r="P16" s="150">
        <f>SUM(D16:O16)</f>
        <v>120</v>
      </c>
    </row>
    <row r="17" spans="1:16" ht="15.75" thickBot="1">
      <c r="A17" s="172" t="s">
        <v>75</v>
      </c>
      <c r="B17" s="173">
        <f>P17/12</f>
        <v>100</v>
      </c>
      <c r="C17" s="184" t="s">
        <v>78</v>
      </c>
      <c r="D17" s="150">
        <v>102</v>
      </c>
      <c r="E17" s="150">
        <v>98</v>
      </c>
      <c r="F17" s="150">
        <v>97</v>
      </c>
      <c r="G17" s="150">
        <v>103</v>
      </c>
      <c r="H17" s="150">
        <v>100</v>
      </c>
      <c r="I17" s="150">
        <v>100</v>
      </c>
      <c r="J17" s="150">
        <v>100</v>
      </c>
      <c r="K17" s="150">
        <v>96</v>
      </c>
      <c r="L17" s="150">
        <v>104</v>
      </c>
      <c r="M17" s="150">
        <v>100</v>
      </c>
      <c r="N17" s="150">
        <v>103</v>
      </c>
      <c r="O17" s="150">
        <v>97</v>
      </c>
      <c r="P17" s="150">
        <f>SUM(D17:O17)</f>
        <v>1200</v>
      </c>
    </row>
    <row r="18" spans="1:16" ht="15.75" thickBot="1">
      <c r="A18" s="172"/>
      <c r="B18" s="175">
        <f>+B16/B17</f>
        <v>0.1</v>
      </c>
      <c r="C18" s="184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15">
      <c r="A19" s="176"/>
      <c r="B19" s="177"/>
      <c r="C19" s="185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</row>
    <row r="20" spans="1:16" ht="15">
      <c r="A20" s="174"/>
      <c r="B20" s="178"/>
      <c r="C20" s="184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5" spans="1:3" ht="14.25">
      <c r="A25" t="s">
        <v>140</v>
      </c>
      <c r="C25" t="s">
        <v>139</v>
      </c>
    </row>
  </sheetData>
  <sheetProtection/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8"/>
  <sheetViews>
    <sheetView tabSelected="1" zoomScaleSheetLayoutView="70" zoomScalePageLayoutView="0" workbookViewId="0" topLeftCell="A1">
      <selection activeCell="I41" sqref="I41"/>
    </sheetView>
  </sheetViews>
  <sheetFormatPr defaultColWidth="9.00390625" defaultRowHeight="14.25"/>
  <cols>
    <col min="1" max="1" width="4.00390625" style="1" customWidth="1"/>
    <col min="2" max="2" width="14.00390625" style="1" customWidth="1"/>
    <col min="3" max="3" width="11.125" style="1" customWidth="1"/>
    <col min="4" max="5" width="9.625" style="1" customWidth="1"/>
    <col min="6" max="6" width="11.75390625" style="1" customWidth="1"/>
    <col min="7" max="7" width="9.00390625" style="1" customWidth="1"/>
    <col min="8" max="8" width="11.875" style="1" customWidth="1"/>
    <col min="9" max="9" width="12.375" style="1" bestFit="1" customWidth="1"/>
    <col min="10" max="10" width="10.375" style="1" customWidth="1"/>
    <col min="11" max="11" width="10.00390625" style="1" customWidth="1"/>
    <col min="12" max="13" width="9.25390625" style="3" customWidth="1"/>
    <col min="14" max="14" width="11.125" style="4" customWidth="1"/>
    <col min="15" max="15" width="16.625" style="5" customWidth="1"/>
    <col min="16" max="16" width="10.125" style="2" hidden="1" customWidth="1"/>
    <col min="17" max="17" width="11.00390625" style="7" hidden="1" customWidth="1"/>
    <col min="18" max="18" width="3.375" style="2" customWidth="1"/>
    <col min="19" max="19" width="14.125" style="6" customWidth="1"/>
    <col min="20" max="20" width="18.25390625" style="1" customWidth="1"/>
    <col min="21" max="21" width="9.00390625" style="1" customWidth="1"/>
    <col min="22" max="22" width="17.375" style="1" customWidth="1"/>
    <col min="23" max="23" width="23.625" style="1" bestFit="1" customWidth="1"/>
    <col min="24" max="24" width="33.125" style="1" bestFit="1" customWidth="1"/>
    <col min="25" max="25" width="17.75390625" style="1" bestFit="1" customWidth="1"/>
    <col min="26" max="26" width="17.75390625" style="1" customWidth="1"/>
    <col min="27" max="16384" width="9.00390625" style="1" customWidth="1"/>
  </cols>
  <sheetData>
    <row r="1" spans="1:19" s="20" customFormat="1" ht="12.75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6"/>
      <c r="O1" s="17"/>
      <c r="P1" s="18"/>
      <c r="Q1" s="19"/>
      <c r="R1" s="18"/>
      <c r="S1" s="18"/>
    </row>
    <row r="2" spans="1:19" s="20" customFormat="1" ht="12.75">
      <c r="A2" s="14" t="s">
        <v>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6"/>
      <c r="O2" s="17"/>
      <c r="P2" s="18"/>
      <c r="Q2" s="19"/>
      <c r="R2" s="18"/>
      <c r="S2" s="18"/>
    </row>
    <row r="3" spans="1:19" s="20" customFormat="1" ht="12.75">
      <c r="A3" s="163" t="s">
        <v>72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  <c r="M3" s="164"/>
      <c r="N3" s="165"/>
      <c r="O3" s="166"/>
      <c r="P3" s="18"/>
      <c r="Q3" s="19"/>
      <c r="R3" s="18"/>
      <c r="S3" s="18"/>
    </row>
    <row r="4" spans="1:19" s="20" customFormat="1" ht="12.7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  <c r="M4" s="155"/>
      <c r="N4" s="156"/>
      <c r="O4" s="157"/>
      <c r="P4" s="18"/>
      <c r="Q4" s="19"/>
      <c r="R4" s="18"/>
      <c r="S4" s="18"/>
    </row>
    <row r="5" spans="2:19" s="27" customFormat="1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2"/>
      <c r="N5" s="23"/>
      <c r="O5" s="24"/>
      <c r="P5" s="25"/>
      <c r="Q5" s="26"/>
      <c r="R5" s="25"/>
      <c r="S5" s="25"/>
    </row>
    <row r="6" spans="2:25" s="27" customFormat="1" ht="12.75">
      <c r="B6" s="28" t="s">
        <v>26</v>
      </c>
      <c r="D6" s="21"/>
      <c r="E6" s="21"/>
      <c r="F6" s="21"/>
      <c r="G6" s="21"/>
      <c r="H6" s="21"/>
      <c r="J6" s="21"/>
      <c r="L6" s="29"/>
      <c r="M6" s="29"/>
      <c r="N6" s="13"/>
      <c r="O6" s="30"/>
      <c r="P6" s="11"/>
      <c r="Q6" s="9"/>
      <c r="R6" s="11"/>
      <c r="S6" s="11"/>
      <c r="T6" s="21"/>
      <c r="U6" s="21"/>
      <c r="V6" s="21"/>
      <c r="W6" s="21"/>
      <c r="X6" s="21"/>
      <c r="Y6" s="21"/>
    </row>
    <row r="7" spans="2:20" s="27" customFormat="1" ht="12.75">
      <c r="B7" s="116" t="s">
        <v>21</v>
      </c>
      <c r="C7" s="117" t="s">
        <v>22</v>
      </c>
      <c r="D7" s="21"/>
      <c r="E7" s="21"/>
      <c r="F7" s="21"/>
      <c r="G7" s="21"/>
      <c r="H7" s="21"/>
      <c r="J7" s="21"/>
      <c r="K7" s="31"/>
      <c r="L7" s="32"/>
      <c r="M7" s="32"/>
      <c r="N7" s="33"/>
      <c r="O7" s="34"/>
      <c r="P7" s="34"/>
      <c r="Q7" s="26"/>
      <c r="R7" s="34"/>
      <c r="S7" s="34"/>
      <c r="T7" s="35"/>
    </row>
    <row r="8" spans="2:20" s="27" customFormat="1" ht="12.75">
      <c r="B8" s="119"/>
      <c r="C8" s="118" t="s">
        <v>20</v>
      </c>
      <c r="D8" s="21"/>
      <c r="E8" s="21"/>
      <c r="F8" s="21"/>
      <c r="G8" s="167" t="s">
        <v>83</v>
      </c>
      <c r="H8" s="21"/>
      <c r="J8" s="21"/>
      <c r="K8" s="31"/>
      <c r="L8" s="32"/>
      <c r="M8" s="32"/>
      <c r="N8" s="33"/>
      <c r="O8" s="34"/>
      <c r="P8" s="34"/>
      <c r="Q8" s="26"/>
      <c r="R8" s="34"/>
      <c r="S8" s="34"/>
      <c r="T8" s="35"/>
    </row>
    <row r="9" spans="2:20" s="27" customFormat="1" ht="12.75">
      <c r="B9" s="120" t="s">
        <v>0</v>
      </c>
      <c r="C9" s="121">
        <v>1</v>
      </c>
      <c r="D9" s="21"/>
      <c r="E9" s="21"/>
      <c r="F9" s="21"/>
      <c r="G9" s="21" t="s">
        <v>82</v>
      </c>
      <c r="H9" s="21"/>
      <c r="J9" s="21"/>
      <c r="K9" s="36"/>
      <c r="L9" s="10"/>
      <c r="M9" s="10"/>
      <c r="N9" s="37"/>
      <c r="O9" s="8"/>
      <c r="P9" s="8"/>
      <c r="Q9" s="9"/>
      <c r="R9" s="10"/>
      <c r="S9" s="8"/>
      <c r="T9" s="38"/>
    </row>
    <row r="10" spans="2:19" s="27" customFormat="1" ht="12.75">
      <c r="B10" s="122" t="s">
        <v>1</v>
      </c>
      <c r="C10" s="123">
        <v>3</v>
      </c>
      <c r="D10" s="21"/>
      <c r="E10" s="21"/>
      <c r="F10" s="21"/>
      <c r="G10" s="21" t="s">
        <v>61</v>
      </c>
      <c r="H10" s="21"/>
      <c r="J10" s="21"/>
      <c r="K10" s="39"/>
      <c r="L10" s="13"/>
      <c r="M10" s="13"/>
      <c r="N10" s="30"/>
      <c r="O10" s="11"/>
      <c r="P10" s="11"/>
      <c r="Q10" s="9"/>
      <c r="R10" s="12"/>
      <c r="S10" s="11"/>
    </row>
    <row r="11" spans="2:19" s="27" customFormat="1" ht="12.75">
      <c r="B11" s="120" t="s">
        <v>2</v>
      </c>
      <c r="C11" s="121">
        <v>6</v>
      </c>
      <c r="D11" s="21"/>
      <c r="E11" s="21"/>
      <c r="F11" s="21"/>
      <c r="G11" s="21" t="s">
        <v>62</v>
      </c>
      <c r="H11" s="21"/>
      <c r="J11" s="21"/>
      <c r="K11" s="39"/>
      <c r="L11" s="13"/>
      <c r="M11" s="13"/>
      <c r="N11" s="30"/>
      <c r="O11" s="11"/>
      <c r="P11" s="11"/>
      <c r="Q11" s="9"/>
      <c r="R11" s="12"/>
      <c r="S11" s="11"/>
    </row>
    <row r="12" spans="2:19" s="27" customFormat="1" ht="12.75">
      <c r="B12" s="122" t="s">
        <v>3</v>
      </c>
      <c r="C12" s="123">
        <v>8</v>
      </c>
      <c r="D12" s="21"/>
      <c r="E12" s="21"/>
      <c r="F12" s="21"/>
      <c r="G12" s="21" t="s">
        <v>133</v>
      </c>
      <c r="H12" s="21"/>
      <c r="J12" s="21"/>
      <c r="K12" s="39"/>
      <c r="L12" s="13"/>
      <c r="M12" s="13"/>
      <c r="N12" s="30"/>
      <c r="O12" s="11"/>
      <c r="P12" s="11"/>
      <c r="Q12" s="9"/>
      <c r="R12" s="13"/>
      <c r="S12" s="11"/>
    </row>
    <row r="13" spans="2:19" s="27" customFormat="1" ht="12.75">
      <c r="B13" s="124" t="s">
        <v>4</v>
      </c>
      <c r="C13" s="125">
        <v>10</v>
      </c>
      <c r="D13" s="21"/>
      <c r="E13" s="21"/>
      <c r="F13" s="21"/>
      <c r="G13" s="21" t="s">
        <v>70</v>
      </c>
      <c r="H13" s="21"/>
      <c r="J13" s="21"/>
      <c r="K13" s="39"/>
      <c r="L13" s="13"/>
      <c r="M13" s="13"/>
      <c r="N13" s="30"/>
      <c r="O13" s="11"/>
      <c r="P13" s="11"/>
      <c r="Q13" s="9"/>
      <c r="R13" s="11"/>
      <c r="S13" s="11"/>
    </row>
    <row r="14" spans="2:27" s="27" customFormat="1" ht="12.75">
      <c r="B14" s="35"/>
      <c r="C14" s="35"/>
      <c r="D14" s="21"/>
      <c r="E14" s="21"/>
      <c r="F14" s="21"/>
      <c r="G14" s="21"/>
      <c r="H14" s="21"/>
      <c r="I14" s="35"/>
      <c r="J14" s="32"/>
      <c r="K14" s="40"/>
      <c r="L14" s="32"/>
      <c r="M14" s="32"/>
      <c r="N14" s="33"/>
      <c r="O14" s="34"/>
      <c r="P14" s="34"/>
      <c r="Q14" s="26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s="27" customFormat="1" ht="12.75">
      <c r="B15" s="74" t="s">
        <v>49</v>
      </c>
      <c r="C15" s="75"/>
      <c r="D15" s="75"/>
      <c r="E15" s="75"/>
      <c r="F15" s="35"/>
      <c r="G15" s="35"/>
      <c r="H15" s="35"/>
      <c r="I15" s="35"/>
      <c r="J15" s="32"/>
      <c r="K15" s="40"/>
      <c r="L15" s="32"/>
      <c r="M15" s="32"/>
      <c r="N15" s="33"/>
      <c r="O15" s="34"/>
      <c r="P15" s="34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27" customFormat="1" ht="12.75">
      <c r="A16" s="101"/>
      <c r="B16" s="56" t="s">
        <v>5</v>
      </c>
      <c r="C16" s="57"/>
      <c r="D16" s="58"/>
      <c r="E16" s="57"/>
      <c r="F16" s="76" t="s">
        <v>29</v>
      </c>
      <c r="G16" s="55"/>
      <c r="H16" s="76" t="s">
        <v>34</v>
      </c>
      <c r="I16" s="55" t="s">
        <v>42</v>
      </c>
      <c r="J16" s="68" t="s">
        <v>6</v>
      </c>
      <c r="K16" s="85" t="s">
        <v>9</v>
      </c>
      <c r="L16" s="76" t="s">
        <v>36</v>
      </c>
      <c r="M16" s="76" t="s">
        <v>19</v>
      </c>
      <c r="N16" s="86" t="s">
        <v>37</v>
      </c>
      <c r="O16" s="132" t="s">
        <v>19</v>
      </c>
      <c r="P16" s="126"/>
      <c r="Q16" s="134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27" customFormat="1" ht="12.75">
      <c r="A17" s="102"/>
      <c r="B17" s="59" t="s">
        <v>7</v>
      </c>
      <c r="C17" s="60" t="s">
        <v>27</v>
      </c>
      <c r="D17" s="61" t="s">
        <v>28</v>
      </c>
      <c r="E17" s="60" t="s">
        <v>138</v>
      </c>
      <c r="F17" s="77" t="s">
        <v>8</v>
      </c>
      <c r="G17" s="78" t="s">
        <v>17</v>
      </c>
      <c r="H17" s="79" t="s">
        <v>35</v>
      </c>
      <c r="I17" s="78" t="s">
        <v>30</v>
      </c>
      <c r="J17" s="69" t="s">
        <v>18</v>
      </c>
      <c r="K17" s="87" t="s">
        <v>32</v>
      </c>
      <c r="L17" s="79" t="s">
        <v>32</v>
      </c>
      <c r="M17" s="77" t="s">
        <v>7</v>
      </c>
      <c r="N17" s="88" t="s">
        <v>38</v>
      </c>
      <c r="O17" s="96" t="s">
        <v>7</v>
      </c>
      <c r="P17" s="127" t="s">
        <v>60</v>
      </c>
      <c r="Q17" s="135" t="s">
        <v>41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27" customFormat="1" ht="12.75">
      <c r="A18" s="102"/>
      <c r="B18" s="59"/>
      <c r="C18" s="60"/>
      <c r="D18" s="61"/>
      <c r="E18" s="60"/>
      <c r="F18" s="77"/>
      <c r="G18" s="78"/>
      <c r="H18" s="77" t="s">
        <v>8</v>
      </c>
      <c r="I18" s="78"/>
      <c r="J18" s="69"/>
      <c r="K18" s="87" t="s">
        <v>33</v>
      </c>
      <c r="L18" s="79" t="s">
        <v>33</v>
      </c>
      <c r="M18" s="77" t="s">
        <v>131</v>
      </c>
      <c r="N18" s="88" t="s">
        <v>31</v>
      </c>
      <c r="O18" s="96">
        <f>H21</f>
        <v>40543</v>
      </c>
      <c r="P18" s="127" t="s">
        <v>40</v>
      </c>
      <c r="Q18" s="136"/>
      <c r="R18" s="11"/>
      <c r="S18" s="41"/>
      <c r="T18" s="11"/>
      <c r="U18" s="11"/>
      <c r="V18" s="11"/>
      <c r="W18" s="11"/>
      <c r="X18" s="11"/>
      <c r="Y18" s="11"/>
      <c r="Z18" s="11"/>
      <c r="AA18" s="11"/>
    </row>
    <row r="19" spans="1:27" s="27" customFormat="1" ht="12.75">
      <c r="A19" s="102"/>
      <c r="B19" s="59"/>
      <c r="C19" s="60"/>
      <c r="D19" s="61"/>
      <c r="E19" s="60"/>
      <c r="F19" s="77"/>
      <c r="G19" s="78"/>
      <c r="H19" s="77"/>
      <c r="I19" s="78"/>
      <c r="J19" s="69"/>
      <c r="K19" s="87"/>
      <c r="L19" s="79"/>
      <c r="M19" s="210" t="s">
        <v>132</v>
      </c>
      <c r="N19" s="88" t="s">
        <v>39</v>
      </c>
      <c r="O19" s="141" t="s">
        <v>134</v>
      </c>
      <c r="P19" s="127"/>
      <c r="Q19" s="136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3" s="27" customFormat="1" ht="12.75">
      <c r="A20" s="102"/>
      <c r="B20" s="97" t="s">
        <v>10</v>
      </c>
      <c r="C20" s="98" t="s">
        <v>11</v>
      </c>
      <c r="D20" s="99" t="s">
        <v>12</v>
      </c>
      <c r="E20" s="98"/>
      <c r="F20" s="77" t="s">
        <v>13</v>
      </c>
      <c r="G20" s="78" t="s">
        <v>14</v>
      </c>
      <c r="H20" s="77" t="s">
        <v>15</v>
      </c>
      <c r="I20" s="78" t="s">
        <v>50</v>
      </c>
      <c r="J20" s="71" t="s">
        <v>51</v>
      </c>
      <c r="K20" s="87" t="s">
        <v>16</v>
      </c>
      <c r="L20" s="79" t="s">
        <v>52</v>
      </c>
      <c r="M20" s="210" t="s">
        <v>53</v>
      </c>
      <c r="N20" s="100" t="s">
        <v>54</v>
      </c>
      <c r="O20" s="141" t="s">
        <v>55</v>
      </c>
      <c r="P20" s="128"/>
      <c r="Q20" s="137"/>
      <c r="R20" s="11"/>
      <c r="S20" s="11"/>
      <c r="T20" s="11"/>
      <c r="U20" s="11"/>
      <c r="V20" s="11"/>
      <c r="W20" s="11"/>
    </row>
    <row r="21" spans="1:27" s="27" customFormat="1" ht="12.75">
      <c r="A21" s="103"/>
      <c r="B21" s="62"/>
      <c r="C21" s="63"/>
      <c r="D21" s="64"/>
      <c r="E21" s="63"/>
      <c r="F21" s="73">
        <v>40543</v>
      </c>
      <c r="G21" s="80"/>
      <c r="H21" s="73">
        <v>40543</v>
      </c>
      <c r="I21" s="80"/>
      <c r="J21" s="70"/>
      <c r="K21" s="90"/>
      <c r="L21" s="91"/>
      <c r="M21" s="211"/>
      <c r="N21" s="153">
        <f>+TurnOverRate!B18</f>
        <v>0.1</v>
      </c>
      <c r="O21" s="133"/>
      <c r="P21" s="129"/>
      <c r="Q21" s="138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27" customFormat="1" ht="12.75">
      <c r="A22" s="104">
        <v>1</v>
      </c>
      <c r="B22" s="105" t="s">
        <v>128</v>
      </c>
      <c r="C22" s="106">
        <v>28491</v>
      </c>
      <c r="D22" s="219">
        <v>35065</v>
      </c>
      <c r="E22" s="106"/>
      <c r="F22" s="107">
        <f>ROUND((+$F$21-C22)/365,0)</f>
        <v>33</v>
      </c>
      <c r="G22" s="108">
        <v>60</v>
      </c>
      <c r="H22" s="109">
        <f>+ROUND(($H$21-D22)/365,0)</f>
        <v>15</v>
      </c>
      <c r="I22" s="110">
        <f>+G22-F22+H22</f>
        <v>42</v>
      </c>
      <c r="J22" s="111">
        <v>20000</v>
      </c>
      <c r="K22" s="112" t="str">
        <f>IF(AND(I22&lt;1),"1","")&amp;IF(AND(I22&gt;=1,I22&lt;3),"3","")&amp;IF(AND(I22&gt;=3,I22&lt;6),"6","")&amp;IF(AND(I22&gt;=6,I22&lt;10),"8","")&amp;IF(AND(I22&gt;10),"10","")</f>
        <v>10</v>
      </c>
      <c r="L22" s="113">
        <f>+J22*K22</f>
        <v>200000</v>
      </c>
      <c r="M22" s="113">
        <f aca="true" t="shared" si="0" ref="M22:M31">+L22*H22/I22</f>
        <v>71428.57142857143</v>
      </c>
      <c r="N22" s="114">
        <f>100%-$N$21</f>
        <v>0.9</v>
      </c>
      <c r="O22" s="115">
        <f>+M22*N22</f>
        <v>64285.71428571429</v>
      </c>
      <c r="P22" s="130">
        <v>10655.53</v>
      </c>
      <c r="Q22" s="139" t="e">
        <f>+#REF!-P22</f>
        <v>#REF!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27" customFormat="1" ht="12.75">
      <c r="A23" s="104">
        <v>2</v>
      </c>
      <c r="B23" s="105" t="s">
        <v>25</v>
      </c>
      <c r="C23" s="106">
        <v>22282</v>
      </c>
      <c r="D23" s="219">
        <v>35065</v>
      </c>
      <c r="E23" s="106"/>
      <c r="F23" s="107">
        <f aca="true" t="shared" si="1" ref="F23:F33">ROUND((+$F$21-C23)/365,0)</f>
        <v>50</v>
      </c>
      <c r="G23" s="108">
        <v>60</v>
      </c>
      <c r="H23" s="109">
        <f aca="true" t="shared" si="2" ref="H23:H32">+ROUND(($H$21-D23)/365,0)</f>
        <v>15</v>
      </c>
      <c r="I23" s="110">
        <f aca="true" t="shared" si="3" ref="I23:I32">+G23-F23+H23</f>
        <v>25</v>
      </c>
      <c r="J23" s="111">
        <v>20000</v>
      </c>
      <c r="K23" s="112" t="str">
        <f aca="true" t="shared" si="4" ref="K23:K33">IF(AND(I23&lt;1),"1","")&amp;IF(AND(I23&gt;=1,I23&lt;3),"3","")&amp;IF(AND(I23&gt;=3,I23&lt;6),"6","")&amp;IF(AND(I23&gt;=6,I23&lt;10),"8","")&amp;IF(AND(I23&gt;10),"10","")</f>
        <v>10</v>
      </c>
      <c r="L23" s="113">
        <f aca="true" t="shared" si="5" ref="L23:L31">+J23*K23</f>
        <v>200000</v>
      </c>
      <c r="M23" s="113">
        <f t="shared" si="0"/>
        <v>120000</v>
      </c>
      <c r="N23" s="114">
        <f aca="true" t="shared" si="6" ref="N23:N31">100%-$N$21</f>
        <v>0.9</v>
      </c>
      <c r="O23" s="115">
        <f aca="true" t="shared" si="7" ref="O23:O31">+M23*N23</f>
        <v>108000</v>
      </c>
      <c r="P23" s="130">
        <v>11550</v>
      </c>
      <c r="Q23" s="139" t="e">
        <f>+#REF!-P23</f>
        <v>#REF!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27" customFormat="1" ht="12.75">
      <c r="A24" s="104">
        <v>3</v>
      </c>
      <c r="B24" s="105" t="s">
        <v>56</v>
      </c>
      <c r="C24" s="106">
        <v>22282</v>
      </c>
      <c r="D24" s="219">
        <v>35065</v>
      </c>
      <c r="E24" s="106"/>
      <c r="F24" s="107">
        <f t="shared" si="1"/>
        <v>50</v>
      </c>
      <c r="G24" s="108">
        <v>60</v>
      </c>
      <c r="H24" s="109">
        <f t="shared" si="2"/>
        <v>15</v>
      </c>
      <c r="I24" s="110">
        <f t="shared" si="3"/>
        <v>25</v>
      </c>
      <c r="J24" s="111">
        <v>20000</v>
      </c>
      <c r="K24" s="112" t="str">
        <f t="shared" si="4"/>
        <v>10</v>
      </c>
      <c r="L24" s="113">
        <f t="shared" si="5"/>
        <v>200000</v>
      </c>
      <c r="M24" s="113">
        <f t="shared" si="0"/>
        <v>120000</v>
      </c>
      <c r="N24" s="114">
        <f t="shared" si="6"/>
        <v>0.9</v>
      </c>
      <c r="O24" s="115">
        <f t="shared" si="7"/>
        <v>108000</v>
      </c>
      <c r="P24" s="130">
        <v>5530.94</v>
      </c>
      <c r="Q24" s="139" t="e">
        <f>+#REF!-P24</f>
        <v>#REF!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27" customFormat="1" ht="12.75">
      <c r="A25" s="104">
        <v>4</v>
      </c>
      <c r="B25" s="105" t="s">
        <v>23</v>
      </c>
      <c r="C25" s="106">
        <v>22282</v>
      </c>
      <c r="D25" s="219">
        <v>35065</v>
      </c>
      <c r="E25" s="106"/>
      <c r="F25" s="107">
        <f t="shared" si="1"/>
        <v>50</v>
      </c>
      <c r="G25" s="108">
        <v>60</v>
      </c>
      <c r="H25" s="109">
        <f t="shared" si="2"/>
        <v>15</v>
      </c>
      <c r="I25" s="110">
        <f t="shared" si="3"/>
        <v>25</v>
      </c>
      <c r="J25" s="111">
        <v>20000</v>
      </c>
      <c r="K25" s="112" t="str">
        <f t="shared" si="4"/>
        <v>10</v>
      </c>
      <c r="L25" s="113">
        <f t="shared" si="5"/>
        <v>200000</v>
      </c>
      <c r="M25" s="113">
        <f t="shared" si="0"/>
        <v>120000</v>
      </c>
      <c r="N25" s="114">
        <f t="shared" si="6"/>
        <v>0.9</v>
      </c>
      <c r="O25" s="115">
        <f t="shared" si="7"/>
        <v>108000</v>
      </c>
      <c r="P25" s="130">
        <v>1513.51</v>
      </c>
      <c r="Q25" s="139" t="e">
        <f>+#REF!-P25</f>
        <v>#REF!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19" s="27" customFormat="1" ht="12.75">
      <c r="A26" s="104">
        <v>5</v>
      </c>
      <c r="B26" s="105" t="s">
        <v>25</v>
      </c>
      <c r="C26" s="106">
        <v>22282</v>
      </c>
      <c r="D26" s="219">
        <v>35065</v>
      </c>
      <c r="E26" s="106"/>
      <c r="F26" s="107">
        <f t="shared" si="1"/>
        <v>50</v>
      </c>
      <c r="G26" s="108">
        <v>60</v>
      </c>
      <c r="H26" s="109">
        <f t="shared" si="2"/>
        <v>15</v>
      </c>
      <c r="I26" s="110">
        <f t="shared" si="3"/>
        <v>25</v>
      </c>
      <c r="J26" s="111">
        <v>20000</v>
      </c>
      <c r="K26" s="112" t="str">
        <f t="shared" si="4"/>
        <v>10</v>
      </c>
      <c r="L26" s="113">
        <f t="shared" si="5"/>
        <v>200000</v>
      </c>
      <c r="M26" s="113">
        <f t="shared" si="0"/>
        <v>120000</v>
      </c>
      <c r="N26" s="114">
        <f t="shared" si="6"/>
        <v>0.9</v>
      </c>
      <c r="O26" s="115">
        <f t="shared" si="7"/>
        <v>108000</v>
      </c>
      <c r="P26" s="130">
        <v>11550</v>
      </c>
      <c r="Q26" s="139" t="e">
        <f>+#REF!-P26</f>
        <v>#REF!</v>
      </c>
      <c r="R26" s="8"/>
      <c r="S26" s="8"/>
    </row>
    <row r="27" spans="1:19" s="27" customFormat="1" ht="12.75">
      <c r="A27" s="104">
        <v>6</v>
      </c>
      <c r="B27" s="105" t="s">
        <v>43</v>
      </c>
      <c r="C27" s="106">
        <v>22282</v>
      </c>
      <c r="D27" s="219">
        <v>35065</v>
      </c>
      <c r="E27" s="106"/>
      <c r="F27" s="107">
        <f t="shared" si="1"/>
        <v>50</v>
      </c>
      <c r="G27" s="108">
        <v>60</v>
      </c>
      <c r="H27" s="109">
        <f t="shared" si="2"/>
        <v>15</v>
      </c>
      <c r="I27" s="110">
        <f t="shared" si="3"/>
        <v>25</v>
      </c>
      <c r="J27" s="111">
        <v>20000</v>
      </c>
      <c r="K27" s="112" t="str">
        <f t="shared" si="4"/>
        <v>10</v>
      </c>
      <c r="L27" s="113">
        <f t="shared" si="5"/>
        <v>200000</v>
      </c>
      <c r="M27" s="113">
        <f t="shared" si="0"/>
        <v>120000</v>
      </c>
      <c r="N27" s="114">
        <f t="shared" si="6"/>
        <v>0.9</v>
      </c>
      <c r="O27" s="115">
        <f t="shared" si="7"/>
        <v>108000</v>
      </c>
      <c r="P27" s="130">
        <v>26605.62</v>
      </c>
      <c r="Q27" s="139" t="e">
        <f>+#REF!-P27</f>
        <v>#REF!</v>
      </c>
      <c r="R27" s="8"/>
      <c r="S27" s="8"/>
    </row>
    <row r="28" spans="1:19" s="27" customFormat="1" ht="12.75">
      <c r="A28" s="104">
        <v>7</v>
      </c>
      <c r="B28" s="105" t="s">
        <v>57</v>
      </c>
      <c r="C28" s="106">
        <v>22282</v>
      </c>
      <c r="D28" s="219">
        <v>35065</v>
      </c>
      <c r="E28" s="106"/>
      <c r="F28" s="107">
        <f t="shared" si="1"/>
        <v>50</v>
      </c>
      <c r="G28" s="108">
        <v>60</v>
      </c>
      <c r="H28" s="109">
        <f t="shared" si="2"/>
        <v>15</v>
      </c>
      <c r="I28" s="110">
        <f t="shared" si="3"/>
        <v>25</v>
      </c>
      <c r="J28" s="111">
        <v>20000</v>
      </c>
      <c r="K28" s="112" t="str">
        <f t="shared" si="4"/>
        <v>10</v>
      </c>
      <c r="L28" s="113">
        <f t="shared" si="5"/>
        <v>200000</v>
      </c>
      <c r="M28" s="113">
        <f t="shared" si="0"/>
        <v>120000</v>
      </c>
      <c r="N28" s="114">
        <f t="shared" si="6"/>
        <v>0.9</v>
      </c>
      <c r="O28" s="115">
        <f t="shared" si="7"/>
        <v>108000</v>
      </c>
      <c r="P28" s="130">
        <v>240415.66</v>
      </c>
      <c r="Q28" s="139" t="e">
        <f>+#REF!-P28</f>
        <v>#REF!</v>
      </c>
      <c r="R28" s="8"/>
      <c r="S28" s="8"/>
    </row>
    <row r="29" spans="1:19" s="27" customFormat="1" ht="12.75">
      <c r="A29" s="104">
        <v>8</v>
      </c>
      <c r="B29" s="105" t="s">
        <v>24</v>
      </c>
      <c r="C29" s="106">
        <v>22282</v>
      </c>
      <c r="D29" s="219">
        <v>35065</v>
      </c>
      <c r="E29" s="106"/>
      <c r="F29" s="107">
        <f t="shared" si="1"/>
        <v>50</v>
      </c>
      <c r="G29" s="108">
        <v>60</v>
      </c>
      <c r="H29" s="109">
        <f t="shared" si="2"/>
        <v>15</v>
      </c>
      <c r="I29" s="110">
        <f t="shared" si="3"/>
        <v>25</v>
      </c>
      <c r="J29" s="111">
        <v>20000</v>
      </c>
      <c r="K29" s="112" t="str">
        <f t="shared" si="4"/>
        <v>10</v>
      </c>
      <c r="L29" s="113">
        <f t="shared" si="5"/>
        <v>200000</v>
      </c>
      <c r="M29" s="113">
        <f t="shared" si="0"/>
        <v>120000</v>
      </c>
      <c r="N29" s="114">
        <f t="shared" si="6"/>
        <v>0.9</v>
      </c>
      <c r="O29" s="115">
        <f t="shared" si="7"/>
        <v>108000</v>
      </c>
      <c r="P29" s="130">
        <v>95884.91</v>
      </c>
      <c r="Q29" s="139" t="e">
        <f>+#REF!-P29</f>
        <v>#REF!</v>
      </c>
      <c r="R29" s="8"/>
      <c r="S29" s="8"/>
    </row>
    <row r="30" spans="1:19" s="27" customFormat="1" ht="12.75">
      <c r="A30" s="104">
        <v>9</v>
      </c>
      <c r="B30" s="105" t="s">
        <v>58</v>
      </c>
      <c r="C30" s="106">
        <v>22282</v>
      </c>
      <c r="D30" s="219">
        <v>35065</v>
      </c>
      <c r="E30" s="106"/>
      <c r="F30" s="107">
        <f t="shared" si="1"/>
        <v>50</v>
      </c>
      <c r="G30" s="108">
        <v>60</v>
      </c>
      <c r="H30" s="109">
        <f t="shared" si="2"/>
        <v>15</v>
      </c>
      <c r="I30" s="110">
        <f t="shared" si="3"/>
        <v>25</v>
      </c>
      <c r="J30" s="111">
        <v>20000</v>
      </c>
      <c r="K30" s="112" t="str">
        <f t="shared" si="4"/>
        <v>10</v>
      </c>
      <c r="L30" s="113">
        <f t="shared" si="5"/>
        <v>200000</v>
      </c>
      <c r="M30" s="113">
        <f t="shared" si="0"/>
        <v>120000</v>
      </c>
      <c r="N30" s="114">
        <f t="shared" si="6"/>
        <v>0.9</v>
      </c>
      <c r="O30" s="115">
        <f t="shared" si="7"/>
        <v>108000</v>
      </c>
      <c r="P30" s="130">
        <v>36030.5</v>
      </c>
      <c r="Q30" s="139" t="e">
        <f>+#REF!-P30</f>
        <v>#REF!</v>
      </c>
      <c r="R30" s="8"/>
      <c r="S30" s="8"/>
    </row>
    <row r="31" spans="1:19" s="27" customFormat="1" ht="12.75">
      <c r="A31" s="104">
        <v>10</v>
      </c>
      <c r="B31" s="105" t="s">
        <v>44</v>
      </c>
      <c r="C31" s="106">
        <v>22282</v>
      </c>
      <c r="D31" s="219">
        <v>35065</v>
      </c>
      <c r="E31" s="106"/>
      <c r="F31" s="107">
        <f t="shared" si="1"/>
        <v>50</v>
      </c>
      <c r="G31" s="108">
        <v>60</v>
      </c>
      <c r="H31" s="109">
        <f t="shared" si="2"/>
        <v>15</v>
      </c>
      <c r="I31" s="110">
        <f t="shared" si="3"/>
        <v>25</v>
      </c>
      <c r="J31" s="111">
        <v>20000</v>
      </c>
      <c r="K31" s="112" t="str">
        <f t="shared" si="4"/>
        <v>10</v>
      </c>
      <c r="L31" s="113">
        <f t="shared" si="5"/>
        <v>200000</v>
      </c>
      <c r="M31" s="113">
        <f t="shared" si="0"/>
        <v>120000</v>
      </c>
      <c r="N31" s="114">
        <f t="shared" si="6"/>
        <v>0.9</v>
      </c>
      <c r="O31" s="115">
        <f t="shared" si="7"/>
        <v>108000</v>
      </c>
      <c r="P31" s="130">
        <v>262404.45</v>
      </c>
      <c r="Q31" s="139" t="e">
        <f>+#REF!-P31</f>
        <v>#REF!</v>
      </c>
      <c r="R31" s="8"/>
      <c r="S31" s="8"/>
    </row>
    <row r="32" spans="1:19" s="27" customFormat="1" ht="12.75">
      <c r="A32" s="104"/>
      <c r="B32" s="105"/>
      <c r="C32" s="106">
        <v>22282</v>
      </c>
      <c r="D32" s="219">
        <v>35065</v>
      </c>
      <c r="E32" s="106"/>
      <c r="F32" s="107">
        <f t="shared" si="1"/>
        <v>50</v>
      </c>
      <c r="G32" s="108">
        <v>60</v>
      </c>
      <c r="H32" s="109">
        <f t="shared" si="2"/>
        <v>15</v>
      </c>
      <c r="I32" s="110">
        <f t="shared" si="3"/>
        <v>25</v>
      </c>
      <c r="J32" s="111">
        <v>20000</v>
      </c>
      <c r="K32" s="112" t="str">
        <f t="shared" si="4"/>
        <v>10</v>
      </c>
      <c r="L32" s="113"/>
      <c r="M32" s="113"/>
      <c r="N32" s="114"/>
      <c r="O32" s="115"/>
      <c r="P32" s="130"/>
      <c r="Q32" s="139"/>
      <c r="R32" s="8"/>
      <c r="S32" s="8"/>
    </row>
    <row r="33" spans="1:19" s="27" customFormat="1" ht="12.75">
      <c r="A33" s="104"/>
      <c r="B33" s="105"/>
      <c r="C33" s="106">
        <v>22282</v>
      </c>
      <c r="D33" s="219">
        <v>35065</v>
      </c>
      <c r="E33" s="106"/>
      <c r="F33" s="107">
        <f t="shared" si="1"/>
        <v>50</v>
      </c>
      <c r="G33" s="108">
        <v>60</v>
      </c>
      <c r="H33" s="109">
        <f>+ROUND(($H$21-D33)/365,0)</f>
        <v>15</v>
      </c>
      <c r="I33" s="110">
        <f>+G33-F33+H33</f>
        <v>25</v>
      </c>
      <c r="J33" s="111">
        <v>20000</v>
      </c>
      <c r="K33" s="112" t="str">
        <f t="shared" si="4"/>
        <v>10</v>
      </c>
      <c r="L33" s="113"/>
      <c r="M33" s="113"/>
      <c r="N33" s="114"/>
      <c r="O33" s="115"/>
      <c r="P33" s="130"/>
      <c r="Q33" s="139"/>
      <c r="R33" s="8"/>
      <c r="S33" s="8"/>
    </row>
    <row r="34" spans="1:19" s="27" customFormat="1" ht="12.75">
      <c r="A34" s="103"/>
      <c r="B34" s="65"/>
      <c r="C34" s="66"/>
      <c r="D34" s="67"/>
      <c r="E34" s="66"/>
      <c r="F34" s="82"/>
      <c r="G34" s="83"/>
      <c r="H34" s="84"/>
      <c r="I34" s="83"/>
      <c r="J34" s="72"/>
      <c r="K34" s="93"/>
      <c r="L34" s="94"/>
      <c r="M34" s="212"/>
      <c r="N34" s="95"/>
      <c r="O34" s="144">
        <f>SUM(O22:O33)</f>
        <v>1036285.7142857143</v>
      </c>
      <c r="P34" s="131"/>
      <c r="Q34" s="140" t="e">
        <f>SUM(Q22:Q31)</f>
        <v>#REF!</v>
      </c>
      <c r="R34" s="38"/>
      <c r="S34" s="8"/>
    </row>
    <row r="35" spans="2:19" s="20" customFormat="1" ht="12.75">
      <c r="B35" s="43"/>
      <c r="C35" s="43"/>
      <c r="D35" s="43"/>
      <c r="E35" s="43"/>
      <c r="F35" s="44"/>
      <c r="G35" s="44"/>
      <c r="H35" s="45"/>
      <c r="I35" s="44"/>
      <c r="J35" s="46"/>
      <c r="K35" s="47"/>
      <c r="L35" s="48"/>
      <c r="M35" s="48"/>
      <c r="N35" s="49"/>
      <c r="O35" s="50"/>
      <c r="P35" s="51"/>
      <c r="Q35" s="52"/>
      <c r="R35" s="53"/>
      <c r="S35" s="54"/>
    </row>
    <row r="36" spans="3:19" s="27" customFormat="1" ht="12.75">
      <c r="C36" s="11"/>
      <c r="D36" s="11"/>
      <c r="E36" s="11"/>
      <c r="F36" s="11"/>
      <c r="Q36" s="42"/>
      <c r="S36" s="11"/>
    </row>
    <row r="37" spans="3:19" s="27" customFormat="1" ht="12.75">
      <c r="C37" s="11"/>
      <c r="D37" s="11"/>
      <c r="E37" s="11"/>
      <c r="F37" s="11"/>
      <c r="Q37" s="42"/>
      <c r="S37" s="11"/>
    </row>
    <row r="38" spans="3:19" s="27" customFormat="1" ht="12.75">
      <c r="C38" s="11"/>
      <c r="D38" s="11"/>
      <c r="E38" s="11"/>
      <c r="F38" s="11"/>
      <c r="Q38" s="42"/>
      <c r="S38" s="11"/>
    </row>
  </sheetData>
  <sheetProtection/>
  <printOptions/>
  <pageMargins left="0.5511811023622047" right="0.2362204724409449" top="0.3937007874015748" bottom="0.15748031496062992" header="0.1968503937007874" footer="0.15748031496062992"/>
  <pageSetup fitToHeight="2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40"/>
  <sheetViews>
    <sheetView zoomScaleSheetLayoutView="70" zoomScalePageLayoutView="0" workbookViewId="0" topLeftCell="E10">
      <selection activeCell="F26" sqref="F26"/>
    </sheetView>
  </sheetViews>
  <sheetFormatPr defaultColWidth="9.00390625" defaultRowHeight="14.25"/>
  <cols>
    <col min="1" max="1" width="4.125" style="1" customWidth="1"/>
    <col min="2" max="2" width="14.25390625" style="1" customWidth="1"/>
    <col min="3" max="3" width="11.125" style="1" customWidth="1"/>
    <col min="4" max="5" width="9.625" style="1" customWidth="1"/>
    <col min="6" max="6" width="11.125" style="1" customWidth="1"/>
    <col min="7" max="7" width="9.00390625" style="1" customWidth="1"/>
    <col min="8" max="8" width="11.375" style="1" customWidth="1"/>
    <col min="9" max="9" width="12.375" style="1" bestFit="1" customWidth="1"/>
    <col min="10" max="10" width="10.375" style="1" customWidth="1"/>
    <col min="11" max="11" width="10.00390625" style="1" customWidth="1"/>
    <col min="12" max="13" width="9.25390625" style="3" customWidth="1"/>
    <col min="14" max="14" width="11.125" style="4" customWidth="1"/>
    <col min="15" max="15" width="15.00390625" style="2" customWidth="1"/>
    <col min="16" max="16" width="13.375" style="2" customWidth="1"/>
    <col min="17" max="17" width="15.00390625" style="6" customWidth="1"/>
    <col min="18" max="18" width="18.25390625" style="1" customWidth="1"/>
    <col min="19" max="19" width="9.00390625" style="1" customWidth="1"/>
    <col min="20" max="20" width="17.375" style="1" customWidth="1"/>
    <col min="21" max="21" width="23.625" style="1" bestFit="1" customWidth="1"/>
    <col min="22" max="22" width="33.125" style="1" bestFit="1" customWidth="1"/>
    <col min="23" max="23" width="17.75390625" style="1" bestFit="1" customWidth="1"/>
    <col min="24" max="24" width="17.75390625" style="1" customWidth="1"/>
    <col min="25" max="16384" width="9.00390625" style="1" customWidth="1"/>
  </cols>
  <sheetData>
    <row r="1" spans="1:17" s="20" customFormat="1" ht="12.75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6"/>
      <c r="O1" s="18"/>
      <c r="P1" s="18"/>
      <c r="Q1" s="18"/>
    </row>
    <row r="2" spans="1:17" s="20" customFormat="1" ht="12.75">
      <c r="A2" s="14" t="s">
        <v>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6"/>
      <c r="O2" s="18"/>
      <c r="P2" s="18"/>
      <c r="Q2" s="18"/>
    </row>
    <row r="3" spans="1:17" s="20" customFormat="1" ht="12.75">
      <c r="A3" s="14" t="s">
        <v>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6"/>
      <c r="O3" s="18"/>
      <c r="P3" s="18"/>
      <c r="Q3" s="18"/>
    </row>
    <row r="4" spans="1:17" s="27" customFormat="1" ht="12.75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160"/>
      <c r="N4" s="161"/>
      <c r="O4" s="162"/>
      <c r="P4" s="162"/>
      <c r="Q4" s="157"/>
    </row>
    <row r="5" spans="2:23" s="27" customFormat="1" ht="12.75">
      <c r="B5" s="28" t="s">
        <v>26</v>
      </c>
      <c r="D5" s="21"/>
      <c r="E5" s="21"/>
      <c r="F5" s="21"/>
      <c r="G5" s="21"/>
      <c r="H5" s="21"/>
      <c r="J5" s="21"/>
      <c r="L5" s="29"/>
      <c r="M5" s="29"/>
      <c r="N5" s="13"/>
      <c r="O5" s="11"/>
      <c r="P5" s="11"/>
      <c r="Q5" s="11"/>
      <c r="R5" s="21"/>
      <c r="S5" s="21"/>
      <c r="T5" s="21"/>
      <c r="U5" s="21"/>
      <c r="V5" s="21"/>
      <c r="W5" s="21"/>
    </row>
    <row r="6" spans="2:18" s="27" customFormat="1" ht="12.75">
      <c r="B6" s="116" t="s">
        <v>21</v>
      </c>
      <c r="C6" s="117" t="s">
        <v>22</v>
      </c>
      <c r="D6" s="21"/>
      <c r="E6" s="21"/>
      <c r="F6" s="21"/>
      <c r="G6" s="21"/>
      <c r="H6" s="21"/>
      <c r="J6" s="21"/>
      <c r="K6" s="31"/>
      <c r="L6" s="32"/>
      <c r="M6" s="32"/>
      <c r="N6" s="33"/>
      <c r="O6" s="34"/>
      <c r="P6" s="34"/>
      <c r="Q6" s="34"/>
      <c r="R6" s="35"/>
    </row>
    <row r="7" spans="2:18" s="27" customFormat="1" ht="12.75">
      <c r="B7" s="119"/>
      <c r="C7" s="118" t="s">
        <v>20</v>
      </c>
      <c r="D7" s="21"/>
      <c r="E7" s="21"/>
      <c r="F7" s="21"/>
      <c r="G7" s="21"/>
      <c r="H7" s="167" t="s">
        <v>83</v>
      </c>
      <c r="J7" s="21"/>
      <c r="K7" s="31"/>
      <c r="L7" s="32"/>
      <c r="M7" s="32"/>
      <c r="N7" s="33"/>
      <c r="O7" s="34"/>
      <c r="P7" s="34"/>
      <c r="Q7" s="34"/>
      <c r="R7" s="35"/>
    </row>
    <row r="8" spans="2:18" s="27" customFormat="1" ht="12.75">
      <c r="B8" s="120" t="s">
        <v>0</v>
      </c>
      <c r="C8" s="121">
        <v>1</v>
      </c>
      <c r="D8" s="21"/>
      <c r="E8" s="21"/>
      <c r="F8" s="21"/>
      <c r="G8" s="21"/>
      <c r="H8" s="21" t="s">
        <v>82</v>
      </c>
      <c r="J8" s="21"/>
      <c r="K8" s="36"/>
      <c r="L8" s="10"/>
      <c r="M8" s="10"/>
      <c r="N8" s="37"/>
      <c r="O8" s="8"/>
      <c r="P8" s="10"/>
      <c r="Q8" s="8"/>
      <c r="R8" s="38"/>
    </row>
    <row r="9" spans="2:17" s="27" customFormat="1" ht="12.75">
      <c r="B9" s="122" t="s">
        <v>1</v>
      </c>
      <c r="C9" s="123">
        <v>3</v>
      </c>
      <c r="D9" s="21"/>
      <c r="E9" s="21"/>
      <c r="F9" s="21"/>
      <c r="G9" s="21"/>
      <c r="H9" s="21" t="s">
        <v>61</v>
      </c>
      <c r="J9" s="21"/>
      <c r="K9" s="39"/>
      <c r="L9" s="13"/>
      <c r="M9" s="13"/>
      <c r="N9" s="30"/>
      <c r="O9" s="11"/>
      <c r="P9" s="12"/>
      <c r="Q9" s="11"/>
    </row>
    <row r="10" spans="2:17" s="27" customFormat="1" ht="12.75">
      <c r="B10" s="120" t="s">
        <v>2</v>
      </c>
      <c r="C10" s="121">
        <v>6</v>
      </c>
      <c r="D10" s="21"/>
      <c r="E10" s="21"/>
      <c r="F10" s="21"/>
      <c r="G10" s="21"/>
      <c r="H10" s="21" t="s">
        <v>62</v>
      </c>
      <c r="J10" s="21"/>
      <c r="K10" s="39"/>
      <c r="L10" s="13"/>
      <c r="M10" s="13"/>
      <c r="N10" s="30"/>
      <c r="O10" s="11"/>
      <c r="P10" s="12"/>
      <c r="Q10" s="11"/>
    </row>
    <row r="11" spans="2:17" s="27" customFormat="1" ht="12.75">
      <c r="B11" s="122" t="s">
        <v>3</v>
      </c>
      <c r="C11" s="123">
        <v>8</v>
      </c>
      <c r="D11" s="21"/>
      <c r="E11" s="21"/>
      <c r="F11" s="21"/>
      <c r="G11" s="21"/>
      <c r="H11" s="21" t="s">
        <v>133</v>
      </c>
      <c r="J11" s="21"/>
      <c r="K11" s="39"/>
      <c r="L11" s="13"/>
      <c r="M11" s="13"/>
      <c r="N11" s="30"/>
      <c r="O11" s="11"/>
      <c r="P11" s="13"/>
      <c r="Q11" s="11"/>
    </row>
    <row r="12" spans="2:17" s="27" customFormat="1" ht="12.75">
      <c r="B12" s="124" t="s">
        <v>4</v>
      </c>
      <c r="C12" s="125">
        <v>10</v>
      </c>
      <c r="D12" s="21"/>
      <c r="E12" s="21"/>
      <c r="F12" s="21"/>
      <c r="G12" s="21"/>
      <c r="H12" s="21" t="s">
        <v>70</v>
      </c>
      <c r="J12" s="21"/>
      <c r="K12" s="39"/>
      <c r="L12" s="13"/>
      <c r="M12" s="13"/>
      <c r="N12" s="30"/>
      <c r="O12" s="11"/>
      <c r="P12" s="11"/>
      <c r="Q12" s="11"/>
    </row>
    <row r="13" spans="2:25" s="27" customFormat="1" ht="12.75">
      <c r="B13" s="35"/>
      <c r="C13" s="35"/>
      <c r="D13" s="21"/>
      <c r="E13" s="21"/>
      <c r="F13" s="21"/>
      <c r="G13" s="21"/>
      <c r="H13" s="21"/>
      <c r="I13" s="35"/>
      <c r="J13" s="32"/>
      <c r="K13" s="40"/>
      <c r="L13" s="32"/>
      <c r="M13" s="32"/>
      <c r="N13" s="33"/>
      <c r="O13" s="34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2:25" s="27" customFormat="1" ht="12.75">
      <c r="B14" s="74" t="s">
        <v>49</v>
      </c>
      <c r="C14" s="75"/>
      <c r="D14" s="75"/>
      <c r="E14" s="75"/>
      <c r="F14" s="35"/>
      <c r="G14" s="35"/>
      <c r="H14" s="35"/>
      <c r="I14" s="35"/>
      <c r="J14" s="32"/>
      <c r="K14" s="40"/>
      <c r="L14" s="32"/>
      <c r="M14" s="32"/>
      <c r="N14" s="33"/>
      <c r="O14" s="34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27" customFormat="1" ht="12.75">
      <c r="A15" s="101"/>
      <c r="B15" s="222" t="s">
        <v>5</v>
      </c>
      <c r="C15" s="223"/>
      <c r="D15" s="224"/>
      <c r="E15" s="223"/>
      <c r="F15" s="76" t="s">
        <v>29</v>
      </c>
      <c r="G15" s="55"/>
      <c r="H15" s="76" t="s">
        <v>34</v>
      </c>
      <c r="I15" s="55" t="s">
        <v>42</v>
      </c>
      <c r="J15" s="68" t="s">
        <v>6</v>
      </c>
      <c r="K15" s="85" t="s">
        <v>9</v>
      </c>
      <c r="L15" s="76" t="s">
        <v>36</v>
      </c>
      <c r="M15" s="76" t="s">
        <v>19</v>
      </c>
      <c r="N15" s="86" t="s">
        <v>37</v>
      </c>
      <c r="O15" s="213" t="s">
        <v>19</v>
      </c>
      <c r="P15" s="142" t="s">
        <v>69</v>
      </c>
      <c r="Q15" s="132" t="s">
        <v>19</v>
      </c>
      <c r="R15" s="11"/>
      <c r="S15" s="11"/>
      <c r="T15" s="11"/>
      <c r="U15" s="11"/>
      <c r="V15" s="11"/>
      <c r="W15" s="11"/>
      <c r="X15" s="11"/>
      <c r="Y15" s="11"/>
    </row>
    <row r="16" spans="1:25" s="27" customFormat="1" ht="12.75">
      <c r="A16" s="102"/>
      <c r="B16" s="225" t="s">
        <v>7</v>
      </c>
      <c r="C16" s="226" t="s">
        <v>27</v>
      </c>
      <c r="D16" s="227" t="s">
        <v>28</v>
      </c>
      <c r="E16" s="226" t="s">
        <v>138</v>
      </c>
      <c r="F16" s="77" t="s">
        <v>8</v>
      </c>
      <c r="G16" s="78" t="s">
        <v>17</v>
      </c>
      <c r="H16" s="79" t="s">
        <v>35</v>
      </c>
      <c r="I16" s="78" t="s">
        <v>30</v>
      </c>
      <c r="J16" s="69" t="s">
        <v>18</v>
      </c>
      <c r="K16" s="87" t="s">
        <v>32</v>
      </c>
      <c r="L16" s="79" t="s">
        <v>32</v>
      </c>
      <c r="M16" s="77" t="s">
        <v>7</v>
      </c>
      <c r="N16" s="88" t="s">
        <v>38</v>
      </c>
      <c r="O16" s="214" t="s">
        <v>7</v>
      </c>
      <c r="P16" s="89" t="s">
        <v>19</v>
      </c>
      <c r="Q16" s="96" t="s">
        <v>7</v>
      </c>
      <c r="R16" s="11"/>
      <c r="S16" s="11"/>
      <c r="T16" s="11"/>
      <c r="U16" s="11"/>
      <c r="V16" s="11"/>
      <c r="W16" s="11"/>
      <c r="X16" s="11"/>
      <c r="Y16" s="11"/>
    </row>
    <row r="17" spans="1:25" s="27" customFormat="1" ht="12.75">
      <c r="A17" s="102"/>
      <c r="B17" s="225"/>
      <c r="C17" s="226"/>
      <c r="D17" s="227"/>
      <c r="E17" s="226"/>
      <c r="F17" s="77"/>
      <c r="G17" s="78"/>
      <c r="H17" s="77" t="s">
        <v>8</v>
      </c>
      <c r="I17" s="78"/>
      <c r="J17" s="69"/>
      <c r="K17" s="87" t="s">
        <v>33</v>
      </c>
      <c r="L17" s="79" t="s">
        <v>33</v>
      </c>
      <c r="M17" s="77" t="s">
        <v>131</v>
      </c>
      <c r="N17" s="88" t="s">
        <v>31</v>
      </c>
      <c r="O17" s="215" t="s">
        <v>135</v>
      </c>
      <c r="P17" s="89" t="s">
        <v>66</v>
      </c>
      <c r="Q17" s="96" t="s">
        <v>66</v>
      </c>
      <c r="R17" s="11"/>
      <c r="S17" s="11"/>
      <c r="T17" s="11"/>
      <c r="U17" s="11"/>
      <c r="V17" s="11"/>
      <c r="W17" s="11"/>
      <c r="X17" s="11"/>
      <c r="Y17" s="11"/>
    </row>
    <row r="18" spans="1:25" s="27" customFormat="1" ht="12.75">
      <c r="A18" s="102"/>
      <c r="B18" s="225"/>
      <c r="C18" s="226"/>
      <c r="D18" s="227"/>
      <c r="E18" s="226"/>
      <c r="F18" s="77"/>
      <c r="G18" s="78"/>
      <c r="H18" s="77"/>
      <c r="I18" s="78"/>
      <c r="J18" s="69"/>
      <c r="K18" s="87"/>
      <c r="L18" s="79"/>
      <c r="M18" s="210" t="s">
        <v>132</v>
      </c>
      <c r="N18" s="88" t="s">
        <v>39</v>
      </c>
      <c r="O18" s="214">
        <f>+H21</f>
        <v>40908</v>
      </c>
      <c r="P18" s="81" t="s">
        <v>63</v>
      </c>
      <c r="Q18" s="141" t="s">
        <v>65</v>
      </c>
      <c r="R18" s="11"/>
      <c r="S18" s="11"/>
      <c r="T18" s="11"/>
      <c r="U18" s="11"/>
      <c r="V18" s="11"/>
      <c r="W18" s="11"/>
      <c r="X18" s="11"/>
      <c r="Y18" s="11"/>
    </row>
    <row r="19" spans="1:25" s="27" customFormat="1" ht="12.75">
      <c r="A19" s="102"/>
      <c r="B19" s="59"/>
      <c r="C19" s="60"/>
      <c r="D19" s="61"/>
      <c r="E19" s="60"/>
      <c r="F19" s="77"/>
      <c r="G19" s="78"/>
      <c r="H19" s="77"/>
      <c r="I19" s="78"/>
      <c r="J19" s="69"/>
      <c r="K19" s="87"/>
      <c r="L19" s="79"/>
      <c r="M19" s="210"/>
      <c r="N19" s="88"/>
      <c r="O19" s="215"/>
      <c r="P19" s="81" t="s">
        <v>64</v>
      </c>
      <c r="Q19" s="141" t="s">
        <v>64</v>
      </c>
      <c r="R19" s="11"/>
      <c r="S19" s="11"/>
      <c r="T19" s="11"/>
      <c r="U19" s="11"/>
      <c r="V19" s="11"/>
      <c r="W19" s="11"/>
      <c r="X19" s="11"/>
      <c r="Y19" s="11"/>
    </row>
    <row r="20" spans="1:21" s="27" customFormat="1" ht="12.75">
      <c r="A20" s="102"/>
      <c r="B20" s="228" t="s">
        <v>10</v>
      </c>
      <c r="C20" s="229" t="s">
        <v>11</v>
      </c>
      <c r="D20" s="230" t="s">
        <v>12</v>
      </c>
      <c r="E20" s="98"/>
      <c r="F20" s="77" t="s">
        <v>13</v>
      </c>
      <c r="G20" s="78" t="s">
        <v>14</v>
      </c>
      <c r="H20" s="77" t="s">
        <v>15</v>
      </c>
      <c r="I20" s="78" t="s">
        <v>50</v>
      </c>
      <c r="J20" s="71" t="s">
        <v>51</v>
      </c>
      <c r="K20" s="87" t="s">
        <v>16</v>
      </c>
      <c r="L20" s="79" t="s">
        <v>52</v>
      </c>
      <c r="M20" s="210" t="s">
        <v>53</v>
      </c>
      <c r="N20" s="100" t="s">
        <v>54</v>
      </c>
      <c r="O20" s="214" t="s">
        <v>55</v>
      </c>
      <c r="P20" s="89" t="s">
        <v>68</v>
      </c>
      <c r="Q20" s="96" t="s">
        <v>67</v>
      </c>
      <c r="R20" s="11"/>
      <c r="S20" s="11"/>
      <c r="T20" s="11"/>
      <c r="U20" s="11"/>
    </row>
    <row r="21" spans="1:25" s="27" customFormat="1" ht="12.75">
      <c r="A21" s="103"/>
      <c r="B21" s="62"/>
      <c r="C21" s="63"/>
      <c r="D21" s="64"/>
      <c r="E21" s="63"/>
      <c r="F21" s="73">
        <v>40908</v>
      </c>
      <c r="G21" s="80"/>
      <c r="H21" s="73">
        <v>40908</v>
      </c>
      <c r="I21" s="80"/>
      <c r="J21" s="70"/>
      <c r="K21" s="90"/>
      <c r="L21" s="91"/>
      <c r="M21" s="91"/>
      <c r="N21" s="153">
        <f>+TurnOverRate!B11</f>
        <v>0.3</v>
      </c>
      <c r="O21" s="216"/>
      <c r="P21" s="92"/>
      <c r="Q21" s="133"/>
      <c r="R21" s="11"/>
      <c r="S21" s="11"/>
      <c r="T21" s="11"/>
      <c r="U21" s="11"/>
      <c r="V21" s="11"/>
      <c r="W21" s="11"/>
      <c r="X21" s="11"/>
      <c r="Y21" s="11"/>
    </row>
    <row r="22" spans="1:25" s="27" customFormat="1" ht="12.75">
      <c r="A22" s="104">
        <v>1</v>
      </c>
      <c r="B22" s="220" t="str">
        <f>+Epm2010!B22</f>
        <v>Example</v>
      </c>
      <c r="C22" s="221">
        <v>28491</v>
      </c>
      <c r="D22" s="231">
        <f>+Epm2010!D22</f>
        <v>35065</v>
      </c>
      <c r="E22" s="106"/>
      <c r="F22" s="107">
        <f>ROUND((+$F$21-C22)/365,0)</f>
        <v>34</v>
      </c>
      <c r="G22" s="108">
        <v>60</v>
      </c>
      <c r="H22" s="109">
        <f>+ROUND(($H$21-D22)/365,0)</f>
        <v>16</v>
      </c>
      <c r="I22" s="110">
        <f>+G22-F22+H22</f>
        <v>42</v>
      </c>
      <c r="J22" s="111">
        <v>30000</v>
      </c>
      <c r="K22" s="112" t="str">
        <f>IF(AND(I22&lt;1),"1","")&amp;IF(AND(I22&gt;=1,I22&lt;3),"3","")&amp;IF(AND(I22&gt;=3,I22&lt;6),"6","")&amp;IF(AND(I22&gt;=6,I22&lt;10),"8","")&amp;IF(AND(I22&gt;10),"10","")</f>
        <v>10</v>
      </c>
      <c r="L22" s="113">
        <f>+J22*K22</f>
        <v>300000</v>
      </c>
      <c r="M22" s="113">
        <f>+L22*H22/I22</f>
        <v>114285.71428571429</v>
      </c>
      <c r="N22" s="114">
        <f aca="true" t="shared" si="0" ref="N22:N31">100%-$N$21</f>
        <v>0.7</v>
      </c>
      <c r="O22" s="217">
        <f>+M22*N22</f>
        <v>80000</v>
      </c>
      <c r="P22" s="143">
        <f>+Epm2010!O22</f>
        <v>64285.71428571429</v>
      </c>
      <c r="Q22" s="146">
        <f>+O22-P22</f>
        <v>15714.28571428571</v>
      </c>
      <c r="R22" s="11"/>
      <c r="S22" s="11"/>
      <c r="T22" s="11"/>
      <c r="U22" s="11"/>
      <c r="V22" s="11"/>
      <c r="W22" s="11"/>
      <c r="X22" s="11"/>
      <c r="Y22" s="11"/>
    </row>
    <row r="23" spans="1:25" s="27" customFormat="1" ht="12.75">
      <c r="A23" s="104">
        <v>2</v>
      </c>
      <c r="B23" s="220" t="str">
        <f>+Epm2010!B23</f>
        <v>No.78</v>
      </c>
      <c r="C23" s="221">
        <f>+Epm2010!C23</f>
        <v>22282</v>
      </c>
      <c r="D23" s="231">
        <f>+Epm2010!D23</f>
        <v>35065</v>
      </c>
      <c r="E23" s="106"/>
      <c r="F23" s="107">
        <f aca="true" t="shared" si="1" ref="F23:F31">ROUND((+$F$21-C23)/365,0)</f>
        <v>51</v>
      </c>
      <c r="G23" s="108">
        <v>60</v>
      </c>
      <c r="H23" s="109">
        <f aca="true" t="shared" si="2" ref="H23:H31">+ROUND(($H$21-D23)/365,0)</f>
        <v>16</v>
      </c>
      <c r="I23" s="110">
        <f aca="true" t="shared" si="3" ref="I23:I31">+G23-F23+H23</f>
        <v>25</v>
      </c>
      <c r="J23" s="111">
        <v>30000</v>
      </c>
      <c r="K23" s="112" t="str">
        <f aca="true" t="shared" si="4" ref="K23:K31">IF(AND(I23&lt;1),"1","")&amp;IF(AND(I23&gt;=1,I23&lt;3),"3","")&amp;IF(AND(I23&gt;=3,I23&lt;6),"6","")&amp;IF(AND(I23&gt;=6,I23&lt;10),"8","")&amp;IF(AND(I23&gt;10),"10","")</f>
        <v>10</v>
      </c>
      <c r="L23" s="113">
        <f aca="true" t="shared" si="5" ref="L23:L31">+J23*K23</f>
        <v>300000</v>
      </c>
      <c r="M23" s="113">
        <f aca="true" t="shared" si="6" ref="M23:M31">+L23*H23/I23</f>
        <v>192000</v>
      </c>
      <c r="N23" s="114">
        <f t="shared" si="0"/>
        <v>0.7</v>
      </c>
      <c r="O23" s="217">
        <f aca="true" t="shared" si="7" ref="O23:O31">+M23*N23</f>
        <v>134400</v>
      </c>
      <c r="P23" s="143">
        <f>+Epm2010!O23</f>
        <v>108000</v>
      </c>
      <c r="Q23" s="146">
        <f aca="true" t="shared" si="8" ref="Q23:Q31">+O23-P23</f>
        <v>26400</v>
      </c>
      <c r="R23" s="11"/>
      <c r="S23" s="11"/>
      <c r="T23" s="11"/>
      <c r="U23" s="11"/>
      <c r="V23" s="11"/>
      <c r="W23" s="11"/>
      <c r="X23" s="11"/>
      <c r="Y23" s="11"/>
    </row>
    <row r="24" spans="1:25" s="27" customFormat="1" ht="12.75">
      <c r="A24" s="104">
        <v>3</v>
      </c>
      <c r="B24" s="220" t="str">
        <f>+Epm2010!B24</f>
        <v>No.220</v>
      </c>
      <c r="C24" s="221">
        <f>+Epm2010!C24</f>
        <v>22282</v>
      </c>
      <c r="D24" s="231">
        <f>+Epm2010!D24</f>
        <v>35065</v>
      </c>
      <c r="E24" s="106"/>
      <c r="F24" s="107">
        <f t="shared" si="1"/>
        <v>51</v>
      </c>
      <c r="G24" s="108">
        <v>60</v>
      </c>
      <c r="H24" s="109">
        <f t="shared" si="2"/>
        <v>16</v>
      </c>
      <c r="I24" s="110">
        <f t="shared" si="3"/>
        <v>25</v>
      </c>
      <c r="J24" s="111">
        <v>30000</v>
      </c>
      <c r="K24" s="112" t="str">
        <f t="shared" si="4"/>
        <v>10</v>
      </c>
      <c r="L24" s="113">
        <f t="shared" si="5"/>
        <v>300000</v>
      </c>
      <c r="M24" s="113">
        <f t="shared" si="6"/>
        <v>192000</v>
      </c>
      <c r="N24" s="114">
        <f t="shared" si="0"/>
        <v>0.7</v>
      </c>
      <c r="O24" s="217">
        <f t="shared" si="7"/>
        <v>134400</v>
      </c>
      <c r="P24" s="143">
        <f>+Epm2010!O24</f>
        <v>108000</v>
      </c>
      <c r="Q24" s="146">
        <f t="shared" si="8"/>
        <v>26400</v>
      </c>
      <c r="R24" s="11"/>
      <c r="S24" s="11"/>
      <c r="T24" s="11"/>
      <c r="U24" s="11"/>
      <c r="V24" s="11"/>
      <c r="W24" s="11"/>
      <c r="X24" s="11"/>
      <c r="Y24" s="11"/>
    </row>
    <row r="25" spans="1:25" s="27" customFormat="1" ht="12.75">
      <c r="A25" s="104">
        <v>4</v>
      </c>
      <c r="B25" s="220" t="str">
        <f>+Epm2010!B25</f>
        <v>No.195</v>
      </c>
      <c r="C25" s="221">
        <f>+Epm2010!C25</f>
        <v>22282</v>
      </c>
      <c r="D25" s="231">
        <f>+Epm2010!D25</f>
        <v>35065</v>
      </c>
      <c r="E25" s="106"/>
      <c r="F25" s="107">
        <f t="shared" si="1"/>
        <v>51</v>
      </c>
      <c r="G25" s="108">
        <v>60</v>
      </c>
      <c r="H25" s="109">
        <f t="shared" si="2"/>
        <v>16</v>
      </c>
      <c r="I25" s="110">
        <f t="shared" si="3"/>
        <v>25</v>
      </c>
      <c r="J25" s="111">
        <v>30000</v>
      </c>
      <c r="K25" s="112" t="str">
        <f t="shared" si="4"/>
        <v>10</v>
      </c>
      <c r="L25" s="113">
        <f t="shared" si="5"/>
        <v>300000</v>
      </c>
      <c r="M25" s="113">
        <f t="shared" si="6"/>
        <v>192000</v>
      </c>
      <c r="N25" s="114">
        <f t="shared" si="0"/>
        <v>0.7</v>
      </c>
      <c r="O25" s="217">
        <f t="shared" si="7"/>
        <v>134400</v>
      </c>
      <c r="P25" s="143">
        <f>+Epm2010!O25</f>
        <v>108000</v>
      </c>
      <c r="Q25" s="146">
        <f t="shared" si="8"/>
        <v>26400</v>
      </c>
      <c r="R25" s="11"/>
      <c r="S25" s="11"/>
      <c r="T25" s="11"/>
      <c r="U25" s="11"/>
      <c r="V25" s="11"/>
      <c r="W25" s="11"/>
      <c r="X25" s="11"/>
      <c r="Y25" s="11"/>
    </row>
    <row r="26" spans="1:25" s="27" customFormat="1" ht="12.75">
      <c r="A26" s="104">
        <v>5</v>
      </c>
      <c r="B26" s="220" t="str">
        <f>+Epm2010!B26</f>
        <v>No.78</v>
      </c>
      <c r="C26" s="221">
        <f>+Epm2010!C26</f>
        <v>22282</v>
      </c>
      <c r="D26" s="231">
        <f>+Epm2010!D26</f>
        <v>35065</v>
      </c>
      <c r="E26" s="106"/>
      <c r="F26" s="107">
        <f t="shared" si="1"/>
        <v>51</v>
      </c>
      <c r="G26" s="108">
        <v>60</v>
      </c>
      <c r="H26" s="109">
        <f t="shared" si="2"/>
        <v>16</v>
      </c>
      <c r="I26" s="110">
        <f t="shared" si="3"/>
        <v>25</v>
      </c>
      <c r="J26" s="111">
        <v>30000</v>
      </c>
      <c r="K26" s="112" t="str">
        <f t="shared" si="4"/>
        <v>10</v>
      </c>
      <c r="L26" s="113">
        <f t="shared" si="5"/>
        <v>300000</v>
      </c>
      <c r="M26" s="113">
        <f t="shared" si="6"/>
        <v>192000</v>
      </c>
      <c r="N26" s="114">
        <f t="shared" si="0"/>
        <v>0.7</v>
      </c>
      <c r="O26" s="217">
        <f t="shared" si="7"/>
        <v>134400</v>
      </c>
      <c r="P26" s="143">
        <f>+Epm2010!O26</f>
        <v>108000</v>
      </c>
      <c r="Q26" s="146">
        <f t="shared" si="8"/>
        <v>26400</v>
      </c>
      <c r="R26" s="11"/>
      <c r="S26" s="11"/>
      <c r="T26" s="11"/>
      <c r="U26" s="11"/>
      <c r="V26" s="11"/>
      <c r="W26" s="11"/>
      <c r="X26" s="11"/>
      <c r="Y26" s="11"/>
    </row>
    <row r="27" spans="1:25" s="27" customFormat="1" ht="12.75">
      <c r="A27" s="104">
        <v>6</v>
      </c>
      <c r="B27" s="220" t="str">
        <f>+Epm2010!B27</f>
        <v>No.156</v>
      </c>
      <c r="C27" s="221">
        <f>+Epm2010!C27</f>
        <v>22282</v>
      </c>
      <c r="D27" s="231">
        <f>+Epm2010!D27</f>
        <v>35065</v>
      </c>
      <c r="E27" s="106"/>
      <c r="F27" s="107">
        <f t="shared" si="1"/>
        <v>51</v>
      </c>
      <c r="G27" s="108">
        <v>60</v>
      </c>
      <c r="H27" s="109">
        <f t="shared" si="2"/>
        <v>16</v>
      </c>
      <c r="I27" s="110">
        <f t="shared" si="3"/>
        <v>25</v>
      </c>
      <c r="J27" s="111">
        <v>30000</v>
      </c>
      <c r="K27" s="112" t="str">
        <f t="shared" si="4"/>
        <v>10</v>
      </c>
      <c r="L27" s="113">
        <f t="shared" si="5"/>
        <v>300000</v>
      </c>
      <c r="M27" s="113">
        <f t="shared" si="6"/>
        <v>192000</v>
      </c>
      <c r="N27" s="114">
        <f t="shared" si="0"/>
        <v>0.7</v>
      </c>
      <c r="O27" s="217">
        <f t="shared" si="7"/>
        <v>134400</v>
      </c>
      <c r="P27" s="143">
        <f>+Epm2010!O27</f>
        <v>108000</v>
      </c>
      <c r="Q27" s="146">
        <f t="shared" si="8"/>
        <v>26400</v>
      </c>
      <c r="R27" s="11"/>
      <c r="S27" s="11"/>
      <c r="T27" s="11"/>
      <c r="U27" s="11"/>
      <c r="V27" s="11"/>
      <c r="W27" s="11"/>
      <c r="X27" s="11"/>
      <c r="Y27" s="11"/>
    </row>
    <row r="28" spans="1:25" s="27" customFormat="1" ht="12.75">
      <c r="A28" s="104">
        <v>7</v>
      </c>
      <c r="B28" s="220" t="str">
        <f>+Epm2010!B28</f>
        <v>No.13</v>
      </c>
      <c r="C28" s="221">
        <f>+Epm2010!C28</f>
        <v>22282</v>
      </c>
      <c r="D28" s="231">
        <f>+Epm2010!D28</f>
        <v>35065</v>
      </c>
      <c r="E28" s="106"/>
      <c r="F28" s="107">
        <f t="shared" si="1"/>
        <v>51</v>
      </c>
      <c r="G28" s="108">
        <v>60</v>
      </c>
      <c r="H28" s="109">
        <f t="shared" si="2"/>
        <v>16</v>
      </c>
      <c r="I28" s="110">
        <f t="shared" si="3"/>
        <v>25</v>
      </c>
      <c r="J28" s="111">
        <v>30000</v>
      </c>
      <c r="K28" s="112" t="str">
        <f t="shared" si="4"/>
        <v>10</v>
      </c>
      <c r="L28" s="113">
        <f t="shared" si="5"/>
        <v>300000</v>
      </c>
      <c r="M28" s="113">
        <f t="shared" si="6"/>
        <v>192000</v>
      </c>
      <c r="N28" s="114">
        <f t="shared" si="0"/>
        <v>0.7</v>
      </c>
      <c r="O28" s="217">
        <f t="shared" si="7"/>
        <v>134400</v>
      </c>
      <c r="P28" s="143">
        <f>+Epm2010!O28</f>
        <v>108000</v>
      </c>
      <c r="Q28" s="146">
        <f t="shared" si="8"/>
        <v>26400</v>
      </c>
      <c r="R28" s="11"/>
      <c r="S28" s="11"/>
      <c r="T28" s="11"/>
      <c r="U28" s="11"/>
      <c r="V28" s="11"/>
      <c r="W28" s="11"/>
      <c r="X28" s="11"/>
      <c r="Y28" s="11"/>
    </row>
    <row r="29" spans="1:25" s="27" customFormat="1" ht="12.75">
      <c r="A29" s="104">
        <v>8</v>
      </c>
      <c r="B29" s="220" t="str">
        <f>+Epm2010!B29</f>
        <v>No.29</v>
      </c>
      <c r="C29" s="221">
        <f>+Epm2010!C29</f>
        <v>22282</v>
      </c>
      <c r="D29" s="231">
        <f>+Epm2010!D29</f>
        <v>35065</v>
      </c>
      <c r="E29" s="106"/>
      <c r="F29" s="107">
        <f t="shared" si="1"/>
        <v>51</v>
      </c>
      <c r="G29" s="108">
        <v>60</v>
      </c>
      <c r="H29" s="109">
        <f t="shared" si="2"/>
        <v>16</v>
      </c>
      <c r="I29" s="110">
        <f t="shared" si="3"/>
        <v>25</v>
      </c>
      <c r="J29" s="111">
        <v>30000</v>
      </c>
      <c r="K29" s="112" t="str">
        <f t="shared" si="4"/>
        <v>10</v>
      </c>
      <c r="L29" s="113">
        <f t="shared" si="5"/>
        <v>300000</v>
      </c>
      <c r="M29" s="113">
        <f t="shared" si="6"/>
        <v>192000</v>
      </c>
      <c r="N29" s="114">
        <f t="shared" si="0"/>
        <v>0.7</v>
      </c>
      <c r="O29" s="217">
        <f t="shared" si="7"/>
        <v>134400</v>
      </c>
      <c r="P29" s="143">
        <f>+Epm2010!O29</f>
        <v>108000</v>
      </c>
      <c r="Q29" s="146">
        <f t="shared" si="8"/>
        <v>26400</v>
      </c>
      <c r="R29" s="11"/>
      <c r="S29" s="11"/>
      <c r="T29" s="11"/>
      <c r="U29" s="11"/>
      <c r="V29" s="11"/>
      <c r="W29" s="11"/>
      <c r="X29" s="11"/>
      <c r="Y29" s="11"/>
    </row>
    <row r="30" spans="1:25" s="27" customFormat="1" ht="12.75">
      <c r="A30" s="104">
        <v>9</v>
      </c>
      <c r="B30" s="220" t="str">
        <f>+Epm2010!B30</f>
        <v>No.71</v>
      </c>
      <c r="C30" s="221">
        <f>+Epm2010!C30</f>
        <v>22282</v>
      </c>
      <c r="D30" s="231">
        <f>+Epm2010!D30</f>
        <v>35065</v>
      </c>
      <c r="E30" s="106"/>
      <c r="F30" s="107">
        <f t="shared" si="1"/>
        <v>51</v>
      </c>
      <c r="G30" s="108">
        <v>60</v>
      </c>
      <c r="H30" s="109">
        <f t="shared" si="2"/>
        <v>16</v>
      </c>
      <c r="I30" s="110">
        <f t="shared" si="3"/>
        <v>25</v>
      </c>
      <c r="J30" s="111">
        <v>30000</v>
      </c>
      <c r="K30" s="112" t="str">
        <f t="shared" si="4"/>
        <v>10</v>
      </c>
      <c r="L30" s="113">
        <f t="shared" si="5"/>
        <v>300000</v>
      </c>
      <c r="M30" s="113">
        <f t="shared" si="6"/>
        <v>192000</v>
      </c>
      <c r="N30" s="114">
        <f t="shared" si="0"/>
        <v>0.7</v>
      </c>
      <c r="O30" s="217">
        <f t="shared" si="7"/>
        <v>134400</v>
      </c>
      <c r="P30" s="143">
        <f>+Epm2010!O30</f>
        <v>108000</v>
      </c>
      <c r="Q30" s="146">
        <f t="shared" si="8"/>
        <v>26400</v>
      </c>
      <c r="R30" s="11"/>
      <c r="S30" s="11"/>
      <c r="T30" s="11"/>
      <c r="U30" s="11"/>
      <c r="V30" s="11"/>
      <c r="W30" s="11"/>
      <c r="X30" s="11"/>
      <c r="Y30" s="11"/>
    </row>
    <row r="31" spans="1:25" s="27" customFormat="1" ht="12.75">
      <c r="A31" s="104">
        <v>10</v>
      </c>
      <c r="B31" s="220" t="str">
        <f>+Epm2010!B31</f>
        <v>No.11</v>
      </c>
      <c r="C31" s="221">
        <f>+Epm2010!C31</f>
        <v>22282</v>
      </c>
      <c r="D31" s="231">
        <f>+Epm2010!D31</f>
        <v>35065</v>
      </c>
      <c r="E31" s="106"/>
      <c r="F31" s="107">
        <f t="shared" si="1"/>
        <v>51</v>
      </c>
      <c r="G31" s="108">
        <v>60</v>
      </c>
      <c r="H31" s="109">
        <f t="shared" si="2"/>
        <v>16</v>
      </c>
      <c r="I31" s="110">
        <f t="shared" si="3"/>
        <v>25</v>
      </c>
      <c r="J31" s="111">
        <v>30000</v>
      </c>
      <c r="K31" s="112" t="str">
        <f t="shared" si="4"/>
        <v>10</v>
      </c>
      <c r="L31" s="113">
        <f t="shared" si="5"/>
        <v>300000</v>
      </c>
      <c r="M31" s="113">
        <f t="shared" si="6"/>
        <v>192000</v>
      </c>
      <c r="N31" s="114">
        <f t="shared" si="0"/>
        <v>0.7</v>
      </c>
      <c r="O31" s="217">
        <f t="shared" si="7"/>
        <v>134400</v>
      </c>
      <c r="P31" s="143">
        <f>+Epm2010!O31</f>
        <v>108000</v>
      </c>
      <c r="Q31" s="146">
        <f t="shared" si="8"/>
        <v>26400</v>
      </c>
      <c r="R31" s="11"/>
      <c r="S31" s="11"/>
      <c r="T31" s="11"/>
      <c r="U31" s="11"/>
      <c r="V31" s="11"/>
      <c r="W31" s="11"/>
      <c r="X31" s="11"/>
      <c r="Y31" s="11"/>
    </row>
    <row r="32" spans="1:25" s="27" customFormat="1" ht="12.75">
      <c r="A32" s="104"/>
      <c r="B32" s="105"/>
      <c r="C32" s="106"/>
      <c r="D32" s="219"/>
      <c r="E32" s="106"/>
      <c r="F32" s="107"/>
      <c r="G32" s="108"/>
      <c r="H32" s="109"/>
      <c r="I32" s="110"/>
      <c r="J32" s="111"/>
      <c r="K32" s="112"/>
      <c r="L32" s="113"/>
      <c r="M32" s="113"/>
      <c r="N32" s="114"/>
      <c r="O32" s="217"/>
      <c r="P32" s="143"/>
      <c r="Q32" s="146"/>
      <c r="R32" s="11"/>
      <c r="S32" s="11"/>
      <c r="T32" s="11"/>
      <c r="U32" s="11"/>
      <c r="V32" s="11"/>
      <c r="W32" s="11"/>
      <c r="X32" s="11"/>
      <c r="Y32" s="11"/>
    </row>
    <row r="33" spans="1:25" s="27" customFormat="1" ht="12.75">
      <c r="A33" s="104"/>
      <c r="B33" s="105"/>
      <c r="C33" s="106"/>
      <c r="D33" s="219"/>
      <c r="E33" s="106"/>
      <c r="F33" s="107"/>
      <c r="G33" s="108"/>
      <c r="H33" s="109"/>
      <c r="I33" s="110"/>
      <c r="J33" s="111"/>
      <c r="K33" s="112"/>
      <c r="L33" s="113"/>
      <c r="M33" s="113"/>
      <c r="N33" s="114"/>
      <c r="O33" s="217"/>
      <c r="P33" s="143"/>
      <c r="Q33" s="146"/>
      <c r="R33" s="11"/>
      <c r="S33" s="11"/>
      <c r="T33" s="11"/>
      <c r="U33" s="11"/>
      <c r="V33" s="11"/>
      <c r="W33" s="11"/>
      <c r="X33" s="11"/>
      <c r="Y33" s="11"/>
    </row>
    <row r="34" spans="1:25" s="27" customFormat="1" ht="12.75">
      <c r="A34" s="104"/>
      <c r="B34" s="105"/>
      <c r="C34" s="106"/>
      <c r="D34" s="219"/>
      <c r="E34" s="106"/>
      <c r="F34" s="107"/>
      <c r="G34" s="108"/>
      <c r="H34" s="109"/>
      <c r="I34" s="110"/>
      <c r="J34" s="111"/>
      <c r="K34" s="112"/>
      <c r="L34" s="113"/>
      <c r="M34" s="113"/>
      <c r="N34" s="114"/>
      <c r="O34" s="217"/>
      <c r="P34" s="143"/>
      <c r="Q34" s="146"/>
      <c r="R34" s="11"/>
      <c r="S34" s="11"/>
      <c r="T34" s="11"/>
      <c r="U34" s="11"/>
      <c r="V34" s="11"/>
      <c r="W34" s="11"/>
      <c r="X34" s="11"/>
      <c r="Y34" s="11"/>
    </row>
    <row r="35" spans="1:25" s="27" customFormat="1" ht="12.75">
      <c r="A35" s="104"/>
      <c r="B35" s="105"/>
      <c r="C35" s="106"/>
      <c r="D35" s="219"/>
      <c r="E35" s="106"/>
      <c r="F35" s="107"/>
      <c r="G35" s="108"/>
      <c r="H35" s="109"/>
      <c r="I35" s="110"/>
      <c r="J35" s="111"/>
      <c r="K35" s="112"/>
      <c r="L35" s="113"/>
      <c r="M35" s="113"/>
      <c r="N35" s="114"/>
      <c r="O35" s="217"/>
      <c r="P35" s="143"/>
      <c r="Q35" s="146"/>
      <c r="R35" s="11"/>
      <c r="S35" s="11"/>
      <c r="T35" s="11"/>
      <c r="U35" s="11"/>
      <c r="V35" s="11"/>
      <c r="W35" s="11"/>
      <c r="X35" s="11"/>
      <c r="Y35" s="11"/>
    </row>
    <row r="36" spans="1:17" s="27" customFormat="1" ht="12.75">
      <c r="A36" s="103"/>
      <c r="B36" s="65"/>
      <c r="C36" s="66"/>
      <c r="D36" s="67"/>
      <c r="E36" s="66"/>
      <c r="F36" s="82"/>
      <c r="G36" s="83"/>
      <c r="H36" s="84"/>
      <c r="I36" s="83"/>
      <c r="J36" s="72"/>
      <c r="K36" s="93"/>
      <c r="L36" s="94"/>
      <c r="M36" s="212"/>
      <c r="N36" s="95"/>
      <c r="O36" s="218">
        <f>SUM(O22:O35)</f>
        <v>1289600</v>
      </c>
      <c r="P36" s="145">
        <f>SUM(P22:P35)</f>
        <v>1036285.7142857143</v>
      </c>
      <c r="Q36" s="147">
        <f>SUM(Q22:Q35)</f>
        <v>253314.2857142857</v>
      </c>
    </row>
    <row r="37" spans="2:17" s="20" customFormat="1" ht="12.75">
      <c r="B37" s="43"/>
      <c r="C37" s="43"/>
      <c r="D37" s="43"/>
      <c r="E37" s="43"/>
      <c r="F37" s="44"/>
      <c r="G37" s="44"/>
      <c r="H37" s="45"/>
      <c r="I37" s="44"/>
      <c r="J37" s="46"/>
      <c r="K37" s="47"/>
      <c r="L37" s="48"/>
      <c r="M37" s="48"/>
      <c r="N37" s="49"/>
      <c r="O37" s="51"/>
      <c r="P37" s="53"/>
      <c r="Q37" s="54"/>
    </row>
    <row r="38" spans="3:17" s="27" customFormat="1" ht="12.75">
      <c r="C38" s="11"/>
      <c r="D38" s="11"/>
      <c r="E38" s="11"/>
      <c r="F38" s="11"/>
      <c r="Q38" s="11"/>
    </row>
    <row r="39" spans="3:17" s="27" customFormat="1" ht="12.75">
      <c r="C39" s="11"/>
      <c r="D39" s="11"/>
      <c r="E39" s="11"/>
      <c r="F39" s="11"/>
      <c r="Q39" s="11"/>
    </row>
    <row r="40" spans="3:17" s="27" customFormat="1" ht="12.75">
      <c r="C40" s="11"/>
      <c r="D40" s="11"/>
      <c r="E40" s="11"/>
      <c r="F40" s="11"/>
      <c r="Q40" s="11"/>
    </row>
  </sheetData>
  <sheetProtection/>
  <printOptions/>
  <pageMargins left="0.35433070866141736" right="0.2362204724409449" top="0.3937007874015748" bottom="0.15748031496062992" header="0.1968503937007874" footer="0.15748031496062992"/>
  <pageSetup fitToHeight="2"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0">
      <selection activeCell="F18" sqref="F18"/>
    </sheetView>
  </sheetViews>
  <sheetFormatPr defaultColWidth="9.00390625" defaultRowHeight="14.25"/>
  <sheetData>
    <row r="3" spans="2:4" ht="14.25">
      <c r="B3">
        <v>10</v>
      </c>
      <c r="C3">
        <v>20</v>
      </c>
      <c r="D3" t="s">
        <v>45</v>
      </c>
    </row>
    <row r="4" spans="2:4" ht="14.25">
      <c r="B4">
        <v>20</v>
      </c>
      <c r="C4">
        <v>40</v>
      </c>
      <c r="D4" t="s">
        <v>46</v>
      </c>
    </row>
    <row r="5" spans="2:4" ht="14.25">
      <c r="B5">
        <v>40</v>
      </c>
      <c r="C5">
        <v>50</v>
      </c>
      <c r="D5" t="s">
        <v>47</v>
      </c>
    </row>
    <row r="9" spans="2:4" ht="14.25">
      <c r="B9">
        <v>1</v>
      </c>
      <c r="C9">
        <v>15</v>
      </c>
      <c r="D9" t="b">
        <f>IF(C9&gt;10,C9&lt;=20,"a")</f>
        <v>1</v>
      </c>
    </row>
    <row r="12" ht="14.25">
      <c r="D12" t="s">
        <v>48</v>
      </c>
    </row>
    <row r="14" ht="14.25">
      <c r="D14" t="str">
        <f>IF(C9&gt;40,"c"," ")</f>
        <v> </v>
      </c>
    </row>
    <row r="16" ht="14.25">
      <c r="D16" t="str">
        <f>IF(AND(C9&gt;40,C9&lt;=50),"c","")&amp;IF(AND(C9&gt;20,C9&lt;=40),"b","")&amp;IF(AND(C9&gt;10,C9&lt;=20),"a","")</f>
        <v>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employee benefit</dc:title>
  <dc:subject/>
  <dc:creator>a_thewa@bunchikij.com</dc:creator>
  <cp:keywords/>
  <dc:description/>
  <cp:lastModifiedBy>Arus</cp:lastModifiedBy>
  <cp:lastPrinted>2012-01-13T09:42:18Z</cp:lastPrinted>
  <dcterms:created xsi:type="dcterms:W3CDTF">2011-12-08T06:30:17Z</dcterms:created>
  <dcterms:modified xsi:type="dcterms:W3CDTF">2016-10-14T04:50:22Z</dcterms:modified>
  <cp:category/>
  <cp:version/>
  <cp:contentType/>
  <cp:contentStatus/>
</cp:coreProperties>
</file>